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65416" yWindow="65416" windowWidth="29040" windowHeight="15840" tabRatio="890" activeTab="0"/>
  </bookViews>
  <sheets>
    <sheet name="Бюджет тақсимоти-узб" sheetId="20" r:id="rId1"/>
    <sheet name="Бюджет тақсимоти-рус" sheetId="21" r:id="rId2"/>
    <sheet name="Бюджет тақсимоти-ингл" sheetId="22" r:id="rId3"/>
    <sheet name="Қурилиш-узб" sheetId="23" r:id="rId4"/>
    <sheet name="Қурилиш-рус" sheetId="24" r:id="rId5"/>
    <sheet name="Қурилиш-ингл" sheetId="25" r:id="rId6"/>
    <sheet name="Авто Ёнилғи-узб" sheetId="14" r:id="rId7"/>
    <sheet name="Авто Ёнилғи-рус" sheetId="15" r:id="rId8"/>
    <sheet name="Авто Ёнилғи-ингл" sheetId="16" r:id="rId9"/>
    <sheet name="Авто сақлаш ҳаражатлари-узб" sheetId="17" r:id="rId10"/>
    <sheet name="Авто сақлаш ҳаражатлари-рус" sheetId="18" r:id="rId11"/>
    <sheet name="Авто сақлаш ҳаражатлари-ингл" sheetId="19" r:id="rId12"/>
  </sheets>
  <definedNames/>
  <calcPr calcId="162913"/>
  <extLst/>
</workbook>
</file>

<file path=xl/sharedStrings.xml><?xml version="1.0" encoding="utf-8"?>
<sst xmlns="http://schemas.openxmlformats.org/spreadsheetml/2006/main" count="4467" uniqueCount="1259">
  <si>
    <t>Жами</t>
  </si>
  <si>
    <t>Тошкент вилояти</t>
  </si>
  <si>
    <t>№</t>
  </si>
  <si>
    <t>Total</t>
  </si>
  <si>
    <t>Х</t>
  </si>
  <si>
    <t>т/р</t>
  </si>
  <si>
    <t>Ҳудуд номи</t>
  </si>
  <si>
    <t>Автомашиналар номи</t>
  </si>
  <si>
    <t>Хизмат кўрсатиш тури</t>
  </si>
  <si>
    <t>Иш сменаси</t>
  </si>
  <si>
    <t>Двигатель кулами</t>
  </si>
  <si>
    <t>Сони</t>
  </si>
  <si>
    <t>100 км.га сарфлана-диган ёқилғи (литр)</t>
  </si>
  <si>
    <t xml:space="preserve">Жами харажат 
</t>
  </si>
  <si>
    <t>1 Куб газ нархи</t>
  </si>
  <si>
    <t>100 км.га сарфлана-диган газ (куб)</t>
  </si>
  <si>
    <t>Чораклик сарфланадиган газ (куб)</t>
  </si>
  <si>
    <t>Жами харажат</t>
  </si>
  <si>
    <t>Давлат солиқ бошқармалари ва давлат солиқ инспекциялари</t>
  </si>
  <si>
    <t>уммумий жами</t>
  </si>
  <si>
    <t>х</t>
  </si>
  <si>
    <t>ДСҚ</t>
  </si>
  <si>
    <t>MERSEDES-BENS</t>
  </si>
  <si>
    <t>Раис</t>
  </si>
  <si>
    <t>MALIBU 2</t>
  </si>
  <si>
    <t>Раиснинг биринчи   ўринбосари</t>
  </si>
  <si>
    <t>Раис ўринбосари</t>
  </si>
  <si>
    <t>LACETTI</t>
  </si>
  <si>
    <t>навбатчи</t>
  </si>
  <si>
    <t xml:space="preserve">Андижон  </t>
  </si>
  <si>
    <t>Андижон ДСБ</t>
  </si>
  <si>
    <t>TREBLEZER</t>
  </si>
  <si>
    <t>ДСБ бошлиғи</t>
  </si>
  <si>
    <t>MALIBU</t>
  </si>
  <si>
    <t xml:space="preserve">LACETTI </t>
  </si>
  <si>
    <t>Андижон шахар ДСИ</t>
  </si>
  <si>
    <t>Хонобод шахар ДСИ</t>
  </si>
  <si>
    <t>COBALT</t>
  </si>
  <si>
    <t>NEXIA 2 DOHC</t>
  </si>
  <si>
    <t>Олтинкул туман ДСИ</t>
  </si>
  <si>
    <t>EPICA</t>
  </si>
  <si>
    <t>Асака туман ДСИ</t>
  </si>
  <si>
    <t xml:space="preserve">NEXIA 3 </t>
  </si>
  <si>
    <t>Андижон туман ДСИ</t>
  </si>
  <si>
    <t>Баликчи туман ДСИ</t>
  </si>
  <si>
    <t>Буз  туман ДСИ</t>
  </si>
  <si>
    <t>Булок Боши туман ДСИ</t>
  </si>
  <si>
    <t>Жалақудуқ туман ДСИ</t>
  </si>
  <si>
    <t xml:space="preserve">Избоскан туман ДСИ </t>
  </si>
  <si>
    <t>Улугнор туман ДСИ</t>
  </si>
  <si>
    <t>Кургонтепа туман ДСИ</t>
  </si>
  <si>
    <t>Мархамат туман ДСИ</t>
  </si>
  <si>
    <t>Пахтаобод туман ДСИ</t>
  </si>
  <si>
    <t>Хужаобод туман ДСИ</t>
  </si>
  <si>
    <t>Шахрихон туман ДСИ</t>
  </si>
  <si>
    <t>Бухоро</t>
  </si>
  <si>
    <t>Бухоро ДСБ</t>
  </si>
  <si>
    <t xml:space="preserve">Ласетти </t>
  </si>
  <si>
    <t>Бухоро ш.</t>
  </si>
  <si>
    <t>Когон ш.</t>
  </si>
  <si>
    <t xml:space="preserve">Нексия-3 </t>
  </si>
  <si>
    <t>Олот т.</t>
  </si>
  <si>
    <t>Бухоро т.</t>
  </si>
  <si>
    <t>Вобкент т.</t>
  </si>
  <si>
    <t>Ғиждувон т.</t>
  </si>
  <si>
    <t>Ласетти</t>
  </si>
  <si>
    <t>Когон т.</t>
  </si>
  <si>
    <t>Қоракўл т.</t>
  </si>
  <si>
    <t>Пешку т.</t>
  </si>
  <si>
    <t>Нексия-3</t>
  </si>
  <si>
    <t>Ромитан т.</t>
  </si>
  <si>
    <t>Жондор т.</t>
  </si>
  <si>
    <t>Шофиркон т.</t>
  </si>
  <si>
    <t>Қоровулбозор т.</t>
  </si>
  <si>
    <t>Жиззах</t>
  </si>
  <si>
    <t>Жиззах ДСБ</t>
  </si>
  <si>
    <t>Тойота Ланд Краузер</t>
  </si>
  <si>
    <t>Ласетти жентра</t>
  </si>
  <si>
    <t>Арнасой туман ДСИ</t>
  </si>
  <si>
    <t>Бахмал туман ДСИ</t>
  </si>
  <si>
    <t>Галлаорол туман ДСИ</t>
  </si>
  <si>
    <t>Ш.Рашидов туман ДСИ</t>
  </si>
  <si>
    <t>Дустлик туман ДСИ</t>
  </si>
  <si>
    <t>Зарбдор туман ДСИ</t>
  </si>
  <si>
    <t>Зомин туман ДСИ</t>
  </si>
  <si>
    <t>Зафаробод туман ДСИ</t>
  </si>
  <si>
    <t>Мирзачул туман ДСИ</t>
  </si>
  <si>
    <t>Пахтакор туман ДСИ</t>
  </si>
  <si>
    <t>Фориш туман ДСИ</t>
  </si>
  <si>
    <t>Жиззах шахар  ДСИ</t>
  </si>
  <si>
    <t>Янгиободтуман ДСИ</t>
  </si>
  <si>
    <t>Қашқадарё</t>
  </si>
  <si>
    <t>KAPTIVA</t>
  </si>
  <si>
    <t>Қарши шахар ДСИ</t>
  </si>
  <si>
    <t>Шахрисабз шахар ДСИ</t>
  </si>
  <si>
    <t>Ғузор туман ДСИ</t>
  </si>
  <si>
    <t>Дехқонобод туман ДСИ</t>
  </si>
  <si>
    <t>Қамаши туман ДСИ</t>
  </si>
  <si>
    <t>Қарши туман ДСИ</t>
  </si>
  <si>
    <t>Косон туман ДСИ</t>
  </si>
  <si>
    <t>Китоб туман ДСИ</t>
  </si>
  <si>
    <t>Муборак туман ДСИ</t>
  </si>
  <si>
    <t>Нишон туман ДСИ</t>
  </si>
  <si>
    <t>Касби туман ДСИ</t>
  </si>
  <si>
    <t>Чироқчи туман ДСИ</t>
  </si>
  <si>
    <t>Шахрисабз туман ДСИ</t>
  </si>
  <si>
    <t>Яккабоғ туман ДСИ</t>
  </si>
  <si>
    <t>Миришкор туман ДСИ</t>
  </si>
  <si>
    <t>Навоий</t>
  </si>
  <si>
    <t>Навоий ДСБ</t>
  </si>
  <si>
    <t>Навоий шахар ДСИ</t>
  </si>
  <si>
    <t>1.8</t>
  </si>
  <si>
    <t>Зарафшон шахар ДСИ</t>
  </si>
  <si>
    <t>Учқудуқ туман ДСИ</t>
  </si>
  <si>
    <t>Конимех туман ДСИ</t>
  </si>
  <si>
    <t>Кизилтепа туман ДСИ</t>
  </si>
  <si>
    <t>Томди туман ДСИ</t>
  </si>
  <si>
    <t>Навбахор туман ДСИ</t>
  </si>
  <si>
    <t>Хатирчи  туман ДСИ</t>
  </si>
  <si>
    <t>Нурота туман ДСИ</t>
  </si>
  <si>
    <t>Кармана туман ДСИ</t>
  </si>
  <si>
    <t>Ғозғон шаҳар ДСИ</t>
  </si>
  <si>
    <t>Наманган</t>
  </si>
  <si>
    <t>Наманган ДСБ</t>
  </si>
  <si>
    <t>CAPTIVA</t>
  </si>
  <si>
    <t xml:space="preserve">TRACKER </t>
  </si>
  <si>
    <t>Наманган шахар ДСИ</t>
  </si>
  <si>
    <t>Мингбулоқ туман ДСИ</t>
  </si>
  <si>
    <t>Косонсой туман ДСИ</t>
  </si>
  <si>
    <t>Наманган туман ДСИ</t>
  </si>
  <si>
    <t>Норин туман ДСИ</t>
  </si>
  <si>
    <t>Поп туман ДСИ</t>
  </si>
  <si>
    <t>Тўрақўрғон туман ДСИ</t>
  </si>
  <si>
    <t>Уйчи туман ДСИ</t>
  </si>
  <si>
    <t>Учқўрғон туман ДСИ</t>
  </si>
  <si>
    <t>Чортоқ туман ДСИ</t>
  </si>
  <si>
    <t>Чуст туман ДСИ</t>
  </si>
  <si>
    <t>Янгиқўрғон туман ДСИ</t>
  </si>
  <si>
    <t>Давлатобод туман ДСИ</t>
  </si>
  <si>
    <t>Янги Наманган туман ДСИ</t>
  </si>
  <si>
    <t>Самарқанд</t>
  </si>
  <si>
    <t>Ласетти-2 A/T</t>
  </si>
  <si>
    <t>Самарқанд шаҳар</t>
  </si>
  <si>
    <t xml:space="preserve">Каттақўрғон шаҳар </t>
  </si>
  <si>
    <t>Оқдарё тумани</t>
  </si>
  <si>
    <t>Нексия-3 A/T</t>
  </si>
  <si>
    <t>Булунғур тумани</t>
  </si>
  <si>
    <t>Жомбой тумани</t>
  </si>
  <si>
    <t xml:space="preserve">Иштихон тумани </t>
  </si>
  <si>
    <t>Каттақўрғон тумани</t>
  </si>
  <si>
    <t xml:space="preserve">Қушработ тумани </t>
  </si>
  <si>
    <t>Нарпай тумани</t>
  </si>
  <si>
    <t xml:space="preserve">Пайариқ тумани </t>
  </si>
  <si>
    <t>Пастдарғом тумани</t>
  </si>
  <si>
    <t>Ласетти-2</t>
  </si>
  <si>
    <t>Пахтачи тумани</t>
  </si>
  <si>
    <t>Самарқанд тумани</t>
  </si>
  <si>
    <t xml:space="preserve">Нуробод тумани </t>
  </si>
  <si>
    <t>Тойлоқ тумани</t>
  </si>
  <si>
    <t>Ургут тумани</t>
  </si>
  <si>
    <t>Сурхондарё</t>
  </si>
  <si>
    <t>Сурхондарё ДСБ</t>
  </si>
  <si>
    <t>Equinox АТ</t>
  </si>
  <si>
    <t xml:space="preserve">СAPTIVA </t>
  </si>
  <si>
    <t>Термиз шахар</t>
  </si>
  <si>
    <t>Ангор туман</t>
  </si>
  <si>
    <t>Олтинсой т. ДСИ</t>
  </si>
  <si>
    <t>Бойсун т ДСИ</t>
  </si>
  <si>
    <t>Музрабод т. ДСИ</t>
  </si>
  <si>
    <t>Денов т. ДСИ</t>
  </si>
  <si>
    <t>Жаркургон т. ДСИ</t>
  </si>
  <si>
    <t xml:space="preserve">NEXIA 2 </t>
  </si>
  <si>
    <t>Қумқўрғон т. ДСИ</t>
  </si>
  <si>
    <t>Қизириқ т, ДСИ</t>
  </si>
  <si>
    <t>Сариосиё т. ДСИ</t>
  </si>
  <si>
    <t>Термиз т. ДСИ</t>
  </si>
  <si>
    <t>Шеробод т. ДСИ</t>
  </si>
  <si>
    <t>Шўрчи т. ДСИ</t>
  </si>
  <si>
    <t>Узун т. ДСИ</t>
  </si>
  <si>
    <t>Бандихон т. ДСИ</t>
  </si>
  <si>
    <t>Сирдарё</t>
  </si>
  <si>
    <t>Сирдарё вилоят ДСБ</t>
  </si>
  <si>
    <t xml:space="preserve">MALIBU </t>
  </si>
  <si>
    <t>Оқолтин туман ДСИ</t>
  </si>
  <si>
    <t>Боёвут туман ДСИ</t>
  </si>
  <si>
    <t>Гулистон туман ДСИ</t>
  </si>
  <si>
    <t>Damas</t>
  </si>
  <si>
    <t>Сайҳунобод туман ДСИ</t>
  </si>
  <si>
    <t>Сирдарё туман ДСИ</t>
  </si>
  <si>
    <t>Ховос туман ДСИ</t>
  </si>
  <si>
    <t>Сардоба туман ДСИ</t>
  </si>
  <si>
    <t>Spark</t>
  </si>
  <si>
    <t>Гулистон шаҳар ДСИ</t>
  </si>
  <si>
    <t>Ширин шаҳар ДСИ</t>
  </si>
  <si>
    <t>NEXIA 2</t>
  </si>
  <si>
    <t>Янгиер шаҳар ДСИ</t>
  </si>
  <si>
    <t>Тошкент шахар</t>
  </si>
  <si>
    <t>Тошкент шаҳар ДСБ</t>
  </si>
  <si>
    <t xml:space="preserve">MALIBU 2 </t>
  </si>
  <si>
    <t>Mirobod tumani DSI</t>
  </si>
  <si>
    <t>Mirzo Ulug‘bek tumani DSI</t>
  </si>
  <si>
    <t>Yunusobod  tumani DSI</t>
  </si>
  <si>
    <t>Yakkasaroy tumani DSI</t>
  </si>
  <si>
    <t>Shayxontoxur tumani DSI</t>
  </si>
  <si>
    <t>Chilonzor tumani DSI</t>
  </si>
  <si>
    <t>Sergeli tumani DSI</t>
  </si>
  <si>
    <t>Yashnobod tumani DSI</t>
  </si>
  <si>
    <t>Olmazor tumani DSI</t>
  </si>
  <si>
    <t>Uchtepa tumani DSI</t>
  </si>
  <si>
    <t>Bektemir tumani DSI</t>
  </si>
  <si>
    <t>Yangixayot tuman DSI</t>
  </si>
  <si>
    <t>ДСБ</t>
  </si>
  <si>
    <t>MALIBU 1</t>
  </si>
  <si>
    <t>Навбатчи</t>
  </si>
  <si>
    <t>Бекобод тумани</t>
  </si>
  <si>
    <t>NEXIA 3 LTZ</t>
  </si>
  <si>
    <t>Бўка тумани</t>
  </si>
  <si>
    <t>NEXIA 3</t>
  </si>
  <si>
    <t>Бўстонлиқ тумани</t>
  </si>
  <si>
    <t>LADA 4x4 21214-007-50</t>
  </si>
  <si>
    <t>Зангиота тумани</t>
  </si>
  <si>
    <t>Юқоричирчиқ</t>
  </si>
  <si>
    <t>Қибрай тумани</t>
  </si>
  <si>
    <t>Оққўрғон тумани</t>
  </si>
  <si>
    <t>Охонгарон тумани</t>
  </si>
  <si>
    <t>Паркент тумани</t>
  </si>
  <si>
    <t>Пискент тумани</t>
  </si>
  <si>
    <t>Тошкент  тумани</t>
  </si>
  <si>
    <t>Ўртачирчиқ</t>
  </si>
  <si>
    <t>Чиноз тумани</t>
  </si>
  <si>
    <t>Қуйичирчиқ</t>
  </si>
  <si>
    <t>Янгийўл тумани</t>
  </si>
  <si>
    <t>Ангрен шаҳар</t>
  </si>
  <si>
    <t>Бекобод шаҳар</t>
  </si>
  <si>
    <t>Олмалиқ шаҳар</t>
  </si>
  <si>
    <t>NEXIA SONS</t>
  </si>
  <si>
    <t>Охангарон шаҳар</t>
  </si>
  <si>
    <t>Чирчиқ шаҳар</t>
  </si>
  <si>
    <t>Нурафшон шаҳар</t>
  </si>
  <si>
    <t>Янгийўл шаҳар</t>
  </si>
  <si>
    <t>Фарғона</t>
  </si>
  <si>
    <t>Фарғона ВДСБ</t>
  </si>
  <si>
    <t>Қувасой ш. ДСИ</t>
  </si>
  <si>
    <t>Қўқон ш. ДСИ</t>
  </si>
  <si>
    <t>Марғилон ш. ДСИ</t>
  </si>
  <si>
    <t>Фарғона ш. ДСИ</t>
  </si>
  <si>
    <t>Бешариқ т. ДСИ</t>
  </si>
  <si>
    <t>Боғдод т. ДСИ</t>
  </si>
  <si>
    <t>Бувайда т. ДСИ</t>
  </si>
  <si>
    <t>Данғара т. ДСИ</t>
  </si>
  <si>
    <t>Ёзёвон  т. ДСИ</t>
  </si>
  <si>
    <t>Қува т. ДСИ</t>
  </si>
  <si>
    <t>Олтиариқ т. ДСИ</t>
  </si>
  <si>
    <t>Қўштепа т. ДСИ</t>
  </si>
  <si>
    <t>Риштон т. ДСИ</t>
  </si>
  <si>
    <t>Сўх т. ДСИ</t>
  </si>
  <si>
    <t>Тошлоқ т. ДСИ</t>
  </si>
  <si>
    <t>Ўзбекистон т. ДСИ</t>
  </si>
  <si>
    <t>Учкўприк т. ДСИ</t>
  </si>
  <si>
    <t>Фарғона т. ДСИ</t>
  </si>
  <si>
    <t>NEXIA 1</t>
  </si>
  <si>
    <t>Фурқат т. ДСИ</t>
  </si>
  <si>
    <t>Хоразм</t>
  </si>
  <si>
    <t>Хоразм вилоят ДСБ</t>
  </si>
  <si>
    <t>GENTRA</t>
  </si>
  <si>
    <t>Урганч шаҳар ДСИ</t>
  </si>
  <si>
    <t>Хива шаҳар ДСИ</t>
  </si>
  <si>
    <t>Урганч туман ДСИ</t>
  </si>
  <si>
    <t>Хива туман ДСИ</t>
  </si>
  <si>
    <t>Хазорасп туман ДСИ</t>
  </si>
  <si>
    <t>Гурлан туман ДСИ</t>
  </si>
  <si>
    <t>Шовот туман ДСИ</t>
  </si>
  <si>
    <t>Янгиариқ туман ДСИ</t>
  </si>
  <si>
    <t>Қўшкўпир туман ДСИ</t>
  </si>
  <si>
    <t>Боғот туман ДСИ</t>
  </si>
  <si>
    <t>Хонқа туман ДСИ</t>
  </si>
  <si>
    <t>Янгибозор туман ДСИ</t>
  </si>
  <si>
    <t>Тупроққалъа туман ДСИ</t>
  </si>
  <si>
    <t>ҚҚР</t>
  </si>
  <si>
    <t>ҚҚР ДСБ</t>
  </si>
  <si>
    <t>Каптива</t>
  </si>
  <si>
    <t>2.4</t>
  </si>
  <si>
    <t>Лассетти 2</t>
  </si>
  <si>
    <t>1.5</t>
  </si>
  <si>
    <t>Нукус шахар ДСИ</t>
  </si>
  <si>
    <t>Нексия 3</t>
  </si>
  <si>
    <t>Амударё туман ДСИ</t>
  </si>
  <si>
    <t>Нексия 2</t>
  </si>
  <si>
    <t>Беруний туман  ДСИ</t>
  </si>
  <si>
    <t>Лассетти 1</t>
  </si>
  <si>
    <t>Бузатов туман ДСИ</t>
  </si>
  <si>
    <t>Конликул туман ДСИ</t>
  </si>
  <si>
    <t>Кегайли туман ДСИ</t>
  </si>
  <si>
    <t>Караозек туман ДСИ</t>
  </si>
  <si>
    <t>1.6</t>
  </si>
  <si>
    <t>Кунгирот туман ДСИ</t>
  </si>
  <si>
    <t>Нексия 1</t>
  </si>
  <si>
    <t>Муйнок туман ДСИ</t>
  </si>
  <si>
    <t>Нукус туман ДСИ</t>
  </si>
  <si>
    <t xml:space="preserve">Тахиатош туман ДСИ </t>
  </si>
  <si>
    <t>Тахтакупир туман ДСИ</t>
  </si>
  <si>
    <t>Турткул туман ДСИ</t>
  </si>
  <si>
    <t>Хужайли туман ДСИ</t>
  </si>
  <si>
    <t>Чимбой туман ДСИ</t>
  </si>
  <si>
    <t>Шумонай туман ДСИ</t>
  </si>
  <si>
    <t>Элликала туман ДСИ</t>
  </si>
  <si>
    <t>МРИ</t>
  </si>
  <si>
    <t>ЙСТБХ ДСИ</t>
  </si>
  <si>
    <t>Наименование региона</t>
  </si>
  <si>
    <t>Наименование автомобиля</t>
  </si>
  <si>
    <t>Тип сервиса</t>
  </si>
  <si>
    <t>Рабочая смена</t>
  </si>
  <si>
    <t>Мощность двигателя</t>
  </si>
  <si>
    <t>Кол-во</t>
  </si>
  <si>
    <t>Расход топлива на 100 км (литр)</t>
  </si>
  <si>
    <t xml:space="preserve">Общая стоимость 
</t>
  </si>
  <si>
    <t>Цена 1 куб. газа</t>
  </si>
  <si>
    <t>Расход газа на 100 км (куб)</t>
  </si>
  <si>
    <r>
      <rPr>
        <b/>
        <sz val="10"/>
        <rFont val="Arial"/>
        <family val="2"/>
      </rPr>
      <t xml:space="preserve">Квартальное </t>
    </r>
    <r>
      <rPr>
        <b/>
        <sz val="11"/>
        <rFont val="Arial"/>
        <family val="2"/>
      </rPr>
      <t>потребление газа (куб)</t>
    </r>
  </si>
  <si>
    <t>Общая стоимость</t>
  </si>
  <si>
    <t>Государственные налоговые управлении и Государственные налоговые инспекции</t>
  </si>
  <si>
    <t>ГНК</t>
  </si>
  <si>
    <t>Общие</t>
  </si>
  <si>
    <t>Председатель</t>
  </si>
  <si>
    <t>Первый заместитель председателя</t>
  </si>
  <si>
    <t>Заместитель председателя</t>
  </si>
  <si>
    <t>дежурный</t>
  </si>
  <si>
    <t xml:space="preserve">Андижан  </t>
  </si>
  <si>
    <t>Андижон ГНУ</t>
  </si>
  <si>
    <t>Начальник ГНУ</t>
  </si>
  <si>
    <t>ГНИ г.Андижан</t>
  </si>
  <si>
    <t>ГНИ г.Хонобод</t>
  </si>
  <si>
    <t>Олтинкул район ГНИ</t>
  </si>
  <si>
    <t xml:space="preserve">ГНИ Асакинский район </t>
  </si>
  <si>
    <t>Андижон район</t>
  </si>
  <si>
    <t>ГНИ Баликчинский район</t>
  </si>
  <si>
    <t>Буз  район ГНИ</t>
  </si>
  <si>
    <t>Булок Боши район ГНИ</t>
  </si>
  <si>
    <t>Жалақудуқ район ГНИ</t>
  </si>
  <si>
    <t xml:space="preserve">Избоскан район ГНИ </t>
  </si>
  <si>
    <t>Улугнор район ГНИ</t>
  </si>
  <si>
    <t>Кургонтепа район ГНИ</t>
  </si>
  <si>
    <t>Мархамат район ГНИ</t>
  </si>
  <si>
    <t>Пахтаобод район ГНИ</t>
  </si>
  <si>
    <t>Хужаобод район ГНИ</t>
  </si>
  <si>
    <t>Шахрихон район ГНИ</t>
  </si>
  <si>
    <t>Бухоро ГНУ</t>
  </si>
  <si>
    <t>Жиззах ГНУ</t>
  </si>
  <si>
    <t>Арнасой район ГНИ</t>
  </si>
  <si>
    <t>Бахмал район ГНИ</t>
  </si>
  <si>
    <t>Галлаорол район ГНИ</t>
  </si>
  <si>
    <t>Ш.Рашидов район ГНИ</t>
  </si>
  <si>
    <t>Дустлик район ГНИ</t>
  </si>
  <si>
    <t>Зарбдор район ГНИ</t>
  </si>
  <si>
    <t>Зомин район ГНИ</t>
  </si>
  <si>
    <t>Зафаробод район ГНИ</t>
  </si>
  <si>
    <t>Мирзачул район ГНИ</t>
  </si>
  <si>
    <t>Пахтакор район ГНИ</t>
  </si>
  <si>
    <t>Фориш район ГНИ</t>
  </si>
  <si>
    <t>Жиззах город  ГНИ</t>
  </si>
  <si>
    <t>Янгиободрайон ГНИ</t>
  </si>
  <si>
    <t>Қашқадарё ГНУ</t>
  </si>
  <si>
    <t>Қарши город ГНИ</t>
  </si>
  <si>
    <t>Шахрисабз город ГНИ</t>
  </si>
  <si>
    <t>Ғузор район ГНИ</t>
  </si>
  <si>
    <t>Дехқонобод район ГНИ</t>
  </si>
  <si>
    <t>Қамаши район ГНИ</t>
  </si>
  <si>
    <t>Қарши район ГНИ</t>
  </si>
  <si>
    <t>Косон район ГНИ</t>
  </si>
  <si>
    <t>Китоб район ГНИ</t>
  </si>
  <si>
    <t>Муборак район ГНИ</t>
  </si>
  <si>
    <t>Нишон район ГНИ</t>
  </si>
  <si>
    <t>Касби район ГНИ</t>
  </si>
  <si>
    <t>Чироқчи район ГНИ</t>
  </si>
  <si>
    <t>Шахрисабз район ГНИ</t>
  </si>
  <si>
    <t>Яккабоғ район ГНИ</t>
  </si>
  <si>
    <t>Миришкор район ГНИ</t>
  </si>
  <si>
    <t>Навоий ГНУ</t>
  </si>
  <si>
    <t>Навоий город ГНИ</t>
  </si>
  <si>
    <t>Зарафшон город ГНИ</t>
  </si>
  <si>
    <t>Учқудуқ район ГНИ</t>
  </si>
  <si>
    <t>Конимех район ГНИ</t>
  </si>
  <si>
    <t>Кизилтепа район ГНИ</t>
  </si>
  <si>
    <t>Томди район ГНИ</t>
  </si>
  <si>
    <t>Навбахор район ГНИ</t>
  </si>
  <si>
    <t>Хатирчи  район ГНИ</t>
  </si>
  <si>
    <t>Нурота район ГНИ</t>
  </si>
  <si>
    <t>Кармана район ГНИ</t>
  </si>
  <si>
    <t>Ғозғон город ГНИ</t>
  </si>
  <si>
    <t>Наманган ГНУ</t>
  </si>
  <si>
    <t>Наманган город ГНИ</t>
  </si>
  <si>
    <t>Мингбулоқ район ГНИ</t>
  </si>
  <si>
    <t>Косонсой район ГНИ</t>
  </si>
  <si>
    <t>Наманган район ГНИ</t>
  </si>
  <si>
    <t>Норин район ГНИ</t>
  </si>
  <si>
    <t>Поп район ГНИ</t>
  </si>
  <si>
    <t>Тўрақўрғон район ГНИ</t>
  </si>
  <si>
    <t>Уйчи район ГНИ</t>
  </si>
  <si>
    <t>Учқўрғон район ГНИ</t>
  </si>
  <si>
    <t>Чортоқ район ГНИ</t>
  </si>
  <si>
    <t>Чуст район ГНИ</t>
  </si>
  <si>
    <t>Янгиқўрғон район ГНИ</t>
  </si>
  <si>
    <t>Давлатобод район ГНИ</t>
  </si>
  <si>
    <t>Янги Наманган район ГНИ</t>
  </si>
  <si>
    <t>Самарқанд ГНУ</t>
  </si>
  <si>
    <t>Самарқанд город</t>
  </si>
  <si>
    <t xml:space="preserve">Каттақўрғон город </t>
  </si>
  <si>
    <t>Оқдарё район</t>
  </si>
  <si>
    <t>Булунғур район</t>
  </si>
  <si>
    <t>Жомбой район</t>
  </si>
  <si>
    <t xml:space="preserve">Иштихон район </t>
  </si>
  <si>
    <t>Каттақўрғон район</t>
  </si>
  <si>
    <t xml:space="preserve">Қушработ район </t>
  </si>
  <si>
    <t>Нарпай район</t>
  </si>
  <si>
    <t xml:space="preserve">Пайариқ район </t>
  </si>
  <si>
    <t>Пастдарғом район</t>
  </si>
  <si>
    <t>Пахтачи район</t>
  </si>
  <si>
    <t>Самарқанд район</t>
  </si>
  <si>
    <t xml:space="preserve">Нуробод район </t>
  </si>
  <si>
    <t>Тойлоқ район</t>
  </si>
  <si>
    <t>Ургут район</t>
  </si>
  <si>
    <t>Сурхондарё ГНУ</t>
  </si>
  <si>
    <t>Термиз город ГНИ</t>
  </si>
  <si>
    <t>Ангор район ГНИ</t>
  </si>
  <si>
    <t>Олтинсой т. ГНИ</t>
  </si>
  <si>
    <t>Бойсун т ГНИ</t>
  </si>
  <si>
    <t>Музрабод т. ГНИ</t>
  </si>
  <si>
    <t>Денов т. ГНИ</t>
  </si>
  <si>
    <t>Жаркургон т. ГНИ</t>
  </si>
  <si>
    <t>Қумқўрғон т. ГНИ</t>
  </si>
  <si>
    <t>Қизириқ т. ГНИ</t>
  </si>
  <si>
    <t>Сариосиё т. ГНИ</t>
  </si>
  <si>
    <t>Термиз т. ГНИ</t>
  </si>
  <si>
    <t>Шеробод т. ГНИ</t>
  </si>
  <si>
    <t>Шўрчи т. ГНИ</t>
  </si>
  <si>
    <t>Узун т. ГНИ</t>
  </si>
  <si>
    <t>Бандихон т. ГНИ</t>
  </si>
  <si>
    <t>Сирдарё вилоят ГНУ</t>
  </si>
  <si>
    <t>Оқолтин район ГНИ</t>
  </si>
  <si>
    <t>Боёвут район ГНИ</t>
  </si>
  <si>
    <t>Гулистон район ГНИ</t>
  </si>
  <si>
    <t>Мирзаоболд район ГНИ</t>
  </si>
  <si>
    <t>Сайҳунобод район ГНИ</t>
  </si>
  <si>
    <t>Сирдарё район ГНИ</t>
  </si>
  <si>
    <t>Ховос район ГНИ</t>
  </si>
  <si>
    <t>Сардоба район ГНИ</t>
  </si>
  <si>
    <t>Гулистон город ГНИ</t>
  </si>
  <si>
    <t>Ширин город ГНИ</t>
  </si>
  <si>
    <t>Янгиер город ГНИ</t>
  </si>
  <si>
    <t>Тошкент город</t>
  </si>
  <si>
    <t>Тошкент город ГНУ</t>
  </si>
  <si>
    <t xml:space="preserve">Mirobod  район ГНИ         </t>
  </si>
  <si>
    <t xml:space="preserve">Mirzo Ulug‘bek  район ГНИ         </t>
  </si>
  <si>
    <t xml:space="preserve">Yunusobod   район ГНИ         </t>
  </si>
  <si>
    <t xml:space="preserve">Yakkasaroy  район ГНИ         </t>
  </si>
  <si>
    <t xml:space="preserve">Shayxontoxur  район ГНИ         </t>
  </si>
  <si>
    <t xml:space="preserve">Chilonzor  район ГНИ         </t>
  </si>
  <si>
    <t xml:space="preserve">Sergeli  район ГНИ         </t>
  </si>
  <si>
    <t xml:space="preserve">Yashnobod  район ГНИ         </t>
  </si>
  <si>
    <t xml:space="preserve">Olmazor  район ГНИ         </t>
  </si>
  <si>
    <t xml:space="preserve">Uchtepa  район ГНИ         </t>
  </si>
  <si>
    <t xml:space="preserve">Bektemir  район ГНИ         </t>
  </si>
  <si>
    <t>Yangixayot район ГНИ</t>
  </si>
  <si>
    <t>ГНУ</t>
  </si>
  <si>
    <t>Бекобод район</t>
  </si>
  <si>
    <t>Бўка район</t>
  </si>
  <si>
    <t>Бўстонлиқ район</t>
  </si>
  <si>
    <t>Зангиота район</t>
  </si>
  <si>
    <t>Юқоричирчиқ район</t>
  </si>
  <si>
    <t>Қибрай район</t>
  </si>
  <si>
    <t>Оққўрғон район</t>
  </si>
  <si>
    <t>Охонгарон район</t>
  </si>
  <si>
    <t>Паркент район</t>
  </si>
  <si>
    <t>Пискент район</t>
  </si>
  <si>
    <t>Тошкент  район</t>
  </si>
  <si>
    <t>Чиноз район</t>
  </si>
  <si>
    <t>Қуйичирчиқ район</t>
  </si>
  <si>
    <t>Янгийўл район</t>
  </si>
  <si>
    <t>Ангрен город</t>
  </si>
  <si>
    <t>Бекобод город</t>
  </si>
  <si>
    <t>Олмалиқ город</t>
  </si>
  <si>
    <t>Охангарон город</t>
  </si>
  <si>
    <t>Чирчиқ город</t>
  </si>
  <si>
    <t>Нурафшон город</t>
  </si>
  <si>
    <t>Янгийўл город</t>
  </si>
  <si>
    <t>Фарғона ГНУ</t>
  </si>
  <si>
    <t>Қувасой ш. ГНИ</t>
  </si>
  <si>
    <t>Қўқон ш. ГНИ</t>
  </si>
  <si>
    <t>Марғилон ш. ГНИ</t>
  </si>
  <si>
    <t>Фарғона ш. ГНИ</t>
  </si>
  <si>
    <t>Бешариқ т. ГНИ</t>
  </si>
  <si>
    <t>Боғдод т. ГНИ</t>
  </si>
  <si>
    <t>Бувайда т. ГНИ</t>
  </si>
  <si>
    <t>Данғара т. ГНИ</t>
  </si>
  <si>
    <t>Ёзёвон  т. ГНИ</t>
  </si>
  <si>
    <t>Қува т. ГНИ</t>
  </si>
  <si>
    <t>Олтиариқ т. ГНИ</t>
  </si>
  <si>
    <t>Қўштепа т. ГНИ</t>
  </si>
  <si>
    <t>Риштон т. ГНИ</t>
  </si>
  <si>
    <t>Сўх т. ГНИ</t>
  </si>
  <si>
    <t>Тошлоқ т. ГНИ</t>
  </si>
  <si>
    <t>Ўзбекистон т. ГНИ</t>
  </si>
  <si>
    <t>Учкўприк т. ГНИ</t>
  </si>
  <si>
    <t>Фарғона т. ГНИ</t>
  </si>
  <si>
    <t>Фурқат т. ГНИ</t>
  </si>
  <si>
    <t>Хоразм ГНУ</t>
  </si>
  <si>
    <t>Урганч город ГНИ</t>
  </si>
  <si>
    <t>Хива город ГНИ</t>
  </si>
  <si>
    <t>Урганч район ГНИ</t>
  </si>
  <si>
    <t>Хива район ГНИ</t>
  </si>
  <si>
    <t>Хазорасп район ГНИ</t>
  </si>
  <si>
    <t>Гурлан район ГНИ</t>
  </si>
  <si>
    <t>Шовот район ГНИ</t>
  </si>
  <si>
    <t>Янгиариқ район ГНИ</t>
  </si>
  <si>
    <t>Қўшкўпир район ГНИ</t>
  </si>
  <si>
    <t>Боғот район ГНИ</t>
  </si>
  <si>
    <t>Хонқа район ГНИ</t>
  </si>
  <si>
    <t>Янгибозор район ГНИ</t>
  </si>
  <si>
    <t>Тупроққалъа район ГНИ</t>
  </si>
  <si>
    <t>ККР</t>
  </si>
  <si>
    <t>Нукус город ГНИ</t>
  </si>
  <si>
    <t>Амударё район ГНИ</t>
  </si>
  <si>
    <t>Беруний район  ГНИ</t>
  </si>
  <si>
    <t>Бузатов район ГНИ</t>
  </si>
  <si>
    <t>Конликул район ГНИ</t>
  </si>
  <si>
    <t>Кегайли район ГНИ</t>
  </si>
  <si>
    <t>Караозек район ГНИ</t>
  </si>
  <si>
    <t>Кунгирот район ГНИ</t>
  </si>
  <si>
    <t>Муйнок район ГНИ</t>
  </si>
  <si>
    <t>Нукус район ГНИ</t>
  </si>
  <si>
    <t xml:space="preserve">Тахиатош район ГНИ </t>
  </si>
  <si>
    <t>Тахтакупир район ГНИ</t>
  </si>
  <si>
    <t>Турткул район ГНИ</t>
  </si>
  <si>
    <t>Хужайли район ГНИ</t>
  </si>
  <si>
    <t>Чимбой район ГНИ</t>
  </si>
  <si>
    <t>Шумонай район ГНИ</t>
  </si>
  <si>
    <t>Элликала район ГНИ</t>
  </si>
  <si>
    <t>МКН ГНИ</t>
  </si>
  <si>
    <t>Region name</t>
  </si>
  <si>
    <t>Сar name</t>
  </si>
  <si>
    <t>Service Type</t>
  </si>
  <si>
    <t>Working shift</t>
  </si>
  <si>
    <t>Engine power</t>
  </si>
  <si>
    <t>amount</t>
  </si>
  <si>
    <t>Fuel consumption per 100 км (liter)</t>
  </si>
  <si>
    <t xml:space="preserve">Тotal cost 
</t>
  </si>
  <si>
    <t>The price of 1 cub. of gas</t>
  </si>
  <si>
    <t>Fuel consumption per 100 км (сub)</t>
  </si>
  <si>
    <t>Total traffic limit in 1 quarter  (куб)</t>
  </si>
  <si>
    <t>State tax administrations and State tax inspections</t>
  </si>
  <si>
    <t>STC</t>
  </si>
  <si>
    <t>Chairman</t>
  </si>
  <si>
    <t>First Deputy Chairman</t>
  </si>
  <si>
    <t>Vice-chairman</t>
  </si>
  <si>
    <t>duty</t>
  </si>
  <si>
    <t>Андижон STА</t>
  </si>
  <si>
    <t>Начальник STА</t>
  </si>
  <si>
    <t>STI Андижан city</t>
  </si>
  <si>
    <t>STI Хонобод city</t>
  </si>
  <si>
    <t>Олтинкул district STI</t>
  </si>
  <si>
    <t xml:space="preserve">STI Асака district </t>
  </si>
  <si>
    <t>Андижон district</t>
  </si>
  <si>
    <t>STI Баликчинский district</t>
  </si>
  <si>
    <t>Буз  district STI</t>
  </si>
  <si>
    <t>Булок Боши district STI</t>
  </si>
  <si>
    <t>Жалақудуқ district STI</t>
  </si>
  <si>
    <t xml:space="preserve">Избоскан district STI </t>
  </si>
  <si>
    <t>Улугнор district STI</t>
  </si>
  <si>
    <t>Кургонтепа district STI</t>
  </si>
  <si>
    <t>Мархамат district STI</t>
  </si>
  <si>
    <t>Пахтаобод district STI</t>
  </si>
  <si>
    <t>Хужаобод district STI</t>
  </si>
  <si>
    <t>Шахрихон district STI</t>
  </si>
  <si>
    <t>Бухоро STА</t>
  </si>
  <si>
    <t>Бухоро city</t>
  </si>
  <si>
    <t>Когон city</t>
  </si>
  <si>
    <t>Олот district</t>
  </si>
  <si>
    <t>Бухоро district</t>
  </si>
  <si>
    <t>Вобкент district</t>
  </si>
  <si>
    <t>Ғиждувон district</t>
  </si>
  <si>
    <t>Когон district</t>
  </si>
  <si>
    <t>Қоракўл district</t>
  </si>
  <si>
    <t>Пешку district</t>
  </si>
  <si>
    <t>Ромитан district</t>
  </si>
  <si>
    <t>Жондор district</t>
  </si>
  <si>
    <t>Шофиркон district</t>
  </si>
  <si>
    <t>Қоровулбозор district</t>
  </si>
  <si>
    <t>Жиззах STА</t>
  </si>
  <si>
    <t>Арнасой district STI</t>
  </si>
  <si>
    <t>Бахмал district STI</t>
  </si>
  <si>
    <t>Галлаорол district STI</t>
  </si>
  <si>
    <t>Ш.Рашидов district STI</t>
  </si>
  <si>
    <t>Дустлик district STI</t>
  </si>
  <si>
    <t>Зарбдор district STI</t>
  </si>
  <si>
    <t>Зомин district STI</t>
  </si>
  <si>
    <t>Зафаробод district STI</t>
  </si>
  <si>
    <t>Мирзачул district STI</t>
  </si>
  <si>
    <t>Пахтакор district STI</t>
  </si>
  <si>
    <t>Фориш district STI</t>
  </si>
  <si>
    <t>Жиззах city  STI</t>
  </si>
  <si>
    <t>Янгиободdistrict STI</t>
  </si>
  <si>
    <t>Қашқадарё STА</t>
  </si>
  <si>
    <t>Қарши city STI</t>
  </si>
  <si>
    <t>Шахрисабз city STI</t>
  </si>
  <si>
    <t>Ғузор district STI</t>
  </si>
  <si>
    <t>Дехқонобод district STI</t>
  </si>
  <si>
    <t>Қамаши district STI</t>
  </si>
  <si>
    <t>Қарши district STI</t>
  </si>
  <si>
    <t>Косон district STI</t>
  </si>
  <si>
    <t>Китоб district STI</t>
  </si>
  <si>
    <t>Муборак district STI</t>
  </si>
  <si>
    <t>Нишон district STI</t>
  </si>
  <si>
    <t>Касби district STI</t>
  </si>
  <si>
    <t>Чироқчи district STI</t>
  </si>
  <si>
    <t>Шахрисабз district STI</t>
  </si>
  <si>
    <t>Яккабоғ district STI</t>
  </si>
  <si>
    <t>Миришкор district STI</t>
  </si>
  <si>
    <t>Навоий STА</t>
  </si>
  <si>
    <t>Навоий city STI</t>
  </si>
  <si>
    <t>Зарафшон city STI</t>
  </si>
  <si>
    <t>Учқудуқ district STI</t>
  </si>
  <si>
    <t>Конимех district STI</t>
  </si>
  <si>
    <t>Кизилтепа district STI</t>
  </si>
  <si>
    <t>Томди district STI</t>
  </si>
  <si>
    <t>Навбахор district STI</t>
  </si>
  <si>
    <t>Хатирчи  district STI</t>
  </si>
  <si>
    <t>Нурота district STI</t>
  </si>
  <si>
    <t>Кармана district STI</t>
  </si>
  <si>
    <t>Ғозғон city STI</t>
  </si>
  <si>
    <t>Наманган STА</t>
  </si>
  <si>
    <t>Наманган city STI</t>
  </si>
  <si>
    <t>Мингбулоқ district STI</t>
  </si>
  <si>
    <t>Косонсой district STI</t>
  </si>
  <si>
    <t>Наманган district STI</t>
  </si>
  <si>
    <t>Норин district STI</t>
  </si>
  <si>
    <t>Поп district STI</t>
  </si>
  <si>
    <t>Тўрақўрғон district STI</t>
  </si>
  <si>
    <t>Уйчи district STI</t>
  </si>
  <si>
    <t>Учқўрғон district STI</t>
  </si>
  <si>
    <t>Чортоқ district STI</t>
  </si>
  <si>
    <t>Чуст district STI</t>
  </si>
  <si>
    <t>Янгиқўрғон district STI</t>
  </si>
  <si>
    <t>Давлатобод district STI</t>
  </si>
  <si>
    <t>Янги Наманган district STI</t>
  </si>
  <si>
    <t>Самарқанд STА</t>
  </si>
  <si>
    <t>Самарқанд city</t>
  </si>
  <si>
    <t xml:space="preserve">Каттақўрғон city </t>
  </si>
  <si>
    <t>Оқдарё district</t>
  </si>
  <si>
    <t>Булунғур district</t>
  </si>
  <si>
    <t>Жомбой district</t>
  </si>
  <si>
    <t xml:space="preserve">Иштихон district </t>
  </si>
  <si>
    <t>Каттақўрғон district</t>
  </si>
  <si>
    <t xml:space="preserve">Қушработ district </t>
  </si>
  <si>
    <t>Нарпай district</t>
  </si>
  <si>
    <t xml:space="preserve">Пайариқ district </t>
  </si>
  <si>
    <t>Пастдарғом district</t>
  </si>
  <si>
    <t>Пахтачи district</t>
  </si>
  <si>
    <t>Самарқанд district</t>
  </si>
  <si>
    <t xml:space="preserve">Нуробод district </t>
  </si>
  <si>
    <t>Тойлоқ district</t>
  </si>
  <si>
    <t>Ургут district</t>
  </si>
  <si>
    <t>Сурхондарё STА</t>
  </si>
  <si>
    <t>Термиз city STI</t>
  </si>
  <si>
    <t>Ангор district STI</t>
  </si>
  <si>
    <t>Олтинсой district STI</t>
  </si>
  <si>
    <t>Бойсун district STI</t>
  </si>
  <si>
    <t>Музрабод district STI</t>
  </si>
  <si>
    <t>Денов district STI</t>
  </si>
  <si>
    <t>Жаркургон district STI</t>
  </si>
  <si>
    <t>Қумқўрғон district STI</t>
  </si>
  <si>
    <t>Қизириқ district STI</t>
  </si>
  <si>
    <t>Сариосиё district STI</t>
  </si>
  <si>
    <t>Термиз district STI</t>
  </si>
  <si>
    <t>Шеробод district STI</t>
  </si>
  <si>
    <t>Шўрчи district STI</t>
  </si>
  <si>
    <t>Узун district STI</t>
  </si>
  <si>
    <t>Бандихон district STI</t>
  </si>
  <si>
    <t>Сирдарё вилоят STА</t>
  </si>
  <si>
    <t>Оқолтин district STI</t>
  </si>
  <si>
    <t>Боёвут district STI</t>
  </si>
  <si>
    <t>Гулистон district STI</t>
  </si>
  <si>
    <t>Сайҳунобод district STI</t>
  </si>
  <si>
    <t>Сирдарё district STI</t>
  </si>
  <si>
    <t>Ховос district STI</t>
  </si>
  <si>
    <t>Сардоба district STI</t>
  </si>
  <si>
    <t>Гулистон city STI</t>
  </si>
  <si>
    <t>Ширин city STI</t>
  </si>
  <si>
    <t>Янгиер city STI</t>
  </si>
  <si>
    <t>Тошкент city</t>
  </si>
  <si>
    <t>Тошкент city STА</t>
  </si>
  <si>
    <t xml:space="preserve">Mirobod  district STI         </t>
  </si>
  <si>
    <t xml:space="preserve">Mirzo Ulug‘bek  district STI         </t>
  </si>
  <si>
    <t xml:space="preserve">Yunusobod   district STI         </t>
  </si>
  <si>
    <t xml:space="preserve">Yakkasaroy  district STI         </t>
  </si>
  <si>
    <t xml:space="preserve">Shayxontoxur  district STI         </t>
  </si>
  <si>
    <t xml:space="preserve">Chilonzor  district STI         </t>
  </si>
  <si>
    <t xml:space="preserve">Sergeli  district STI         </t>
  </si>
  <si>
    <t xml:space="preserve">Yashnobod  district STI         </t>
  </si>
  <si>
    <t xml:space="preserve">Olmazor  district STI         </t>
  </si>
  <si>
    <t xml:space="preserve">Uchtepa  district STI         </t>
  </si>
  <si>
    <t xml:space="preserve">Bektemir  district STI         </t>
  </si>
  <si>
    <t>Yangixayot district STI</t>
  </si>
  <si>
    <t>STА</t>
  </si>
  <si>
    <t>Бекобод district</t>
  </si>
  <si>
    <t>Бўка district</t>
  </si>
  <si>
    <t>Бўстонлиқ district</t>
  </si>
  <si>
    <t>Зангиота district</t>
  </si>
  <si>
    <t>Юқоричирчиқ district</t>
  </si>
  <si>
    <t>Қибрай district</t>
  </si>
  <si>
    <t>Оққўрғон district</t>
  </si>
  <si>
    <t>Охонгарон district</t>
  </si>
  <si>
    <t>Паркент district</t>
  </si>
  <si>
    <t>Пискент district</t>
  </si>
  <si>
    <t>Тошкент  district</t>
  </si>
  <si>
    <t>Чиноз district</t>
  </si>
  <si>
    <t>Қуйичирчиқ district</t>
  </si>
  <si>
    <t>Янгийўл district</t>
  </si>
  <si>
    <t>Ангрен city</t>
  </si>
  <si>
    <t>Бекобод city</t>
  </si>
  <si>
    <t>Олмалиқ city</t>
  </si>
  <si>
    <t>Охангарон city</t>
  </si>
  <si>
    <t>Чирчиқ city</t>
  </si>
  <si>
    <t>Нурафшон city</t>
  </si>
  <si>
    <t>Янгийўл city</t>
  </si>
  <si>
    <t>Фарғона STА</t>
  </si>
  <si>
    <t>Қувасой city STI</t>
  </si>
  <si>
    <t>Қўқон city STI</t>
  </si>
  <si>
    <t>Марғилон city STI</t>
  </si>
  <si>
    <t>Фарғона city STI</t>
  </si>
  <si>
    <t>Бешариқ district STI</t>
  </si>
  <si>
    <t>Боғдод district STI</t>
  </si>
  <si>
    <t>Бувайда district STI</t>
  </si>
  <si>
    <t>Данғара district STI</t>
  </si>
  <si>
    <t>Ёзёвон  district STI</t>
  </si>
  <si>
    <t>Қува district STI</t>
  </si>
  <si>
    <t>Олтиариқ district STI</t>
  </si>
  <si>
    <t>Қўштепа district STI</t>
  </si>
  <si>
    <t>Риштон district STI</t>
  </si>
  <si>
    <t>Сўх district STI</t>
  </si>
  <si>
    <t>Тошлоқ district STI</t>
  </si>
  <si>
    <t>Ўзбекистон district STI</t>
  </si>
  <si>
    <t>Учкўприк district STI</t>
  </si>
  <si>
    <t>Фарғона district STI</t>
  </si>
  <si>
    <t>Фурқат district STI</t>
  </si>
  <si>
    <t>Хоразм STА</t>
  </si>
  <si>
    <t>Урганч city STI</t>
  </si>
  <si>
    <t>Хива city STI</t>
  </si>
  <si>
    <t>Урганч district STI</t>
  </si>
  <si>
    <t>Хива district STI</t>
  </si>
  <si>
    <t>Хазорасп district STI</t>
  </si>
  <si>
    <t>Гурлан district STI</t>
  </si>
  <si>
    <t>Шовот district STI</t>
  </si>
  <si>
    <t>Янгиариқ district STI</t>
  </si>
  <si>
    <t>Қўшкўпир district STI</t>
  </si>
  <si>
    <t>Боғот district STI</t>
  </si>
  <si>
    <t>Хонқа district STI</t>
  </si>
  <si>
    <t>Янгибозор district STI</t>
  </si>
  <si>
    <t>Тупроққалъа district STI</t>
  </si>
  <si>
    <t>Нукус city STI</t>
  </si>
  <si>
    <t>Амударё district STI</t>
  </si>
  <si>
    <t>Беруний district  STI</t>
  </si>
  <si>
    <t>Бузатов district STI</t>
  </si>
  <si>
    <t>Конликул district STI</t>
  </si>
  <si>
    <t>Кегайли district STI</t>
  </si>
  <si>
    <t>Караозек district STI</t>
  </si>
  <si>
    <t>Кунгирот district STI</t>
  </si>
  <si>
    <t>Муйнок district STI</t>
  </si>
  <si>
    <t>Нукус district STI</t>
  </si>
  <si>
    <t xml:space="preserve">Тахиатош district STI </t>
  </si>
  <si>
    <t>Тахтакупир district STI</t>
  </si>
  <si>
    <t>Турткул district STI</t>
  </si>
  <si>
    <t>Хужайли district STI</t>
  </si>
  <si>
    <t>Чимбой district STI</t>
  </si>
  <si>
    <t>Шумонай district STI</t>
  </si>
  <si>
    <t>Элликала district STI</t>
  </si>
  <si>
    <t>IMT STI</t>
  </si>
  <si>
    <t>Сақлаш харажатлари</t>
  </si>
  <si>
    <t>Автошина харажатлари</t>
  </si>
  <si>
    <t>Мой харажатлари</t>
  </si>
  <si>
    <t>Таъмирлаш харажатлари</t>
  </si>
  <si>
    <t>Андижон</t>
  </si>
  <si>
    <t>Бухоро шахар</t>
  </si>
  <si>
    <t>Когон шахар</t>
  </si>
  <si>
    <t>Олот туман</t>
  </si>
  <si>
    <t>Бухоро туман</t>
  </si>
  <si>
    <t>Вобкент туман</t>
  </si>
  <si>
    <t>Ғиждувон туман</t>
  </si>
  <si>
    <t>Когон туман</t>
  </si>
  <si>
    <t>Қоракўл туман</t>
  </si>
  <si>
    <t>Пешку туман</t>
  </si>
  <si>
    <t>Ромитан туман</t>
  </si>
  <si>
    <t>Жондор туман</t>
  </si>
  <si>
    <t>Шофиркон туман</t>
  </si>
  <si>
    <t>Қоровулбозор туман</t>
  </si>
  <si>
    <t xml:space="preserve">Ғазғон шаҳар ДСИ </t>
  </si>
  <si>
    <t>Олтинсой туман ДСИ</t>
  </si>
  <si>
    <t>Бойсун туман ДСИ</t>
  </si>
  <si>
    <t>Музрабод туман ДСИ</t>
  </si>
  <si>
    <t>Денов туман ДСИ</t>
  </si>
  <si>
    <t>Жаркургон туман ДСИ</t>
  </si>
  <si>
    <t>Қумқўрғон туман ДСИ</t>
  </si>
  <si>
    <t>Қизириқ туман ДСИ</t>
  </si>
  <si>
    <t>Сариосиё туман ДСИ</t>
  </si>
  <si>
    <t>Термиз туман ДСИ</t>
  </si>
  <si>
    <t>Шеробод туман ДСИ</t>
  </si>
  <si>
    <t>Шўрчи туман ДСИ</t>
  </si>
  <si>
    <t>Узун туман ДСИ</t>
  </si>
  <si>
    <t>Бандихон туман ДСИ</t>
  </si>
  <si>
    <t>Қувасой шахар ДСИ</t>
  </si>
  <si>
    <t>Қўқон шахар ДСИ</t>
  </si>
  <si>
    <t>Марғилон шахар ДСИ</t>
  </si>
  <si>
    <t>Фарғона шахар ДСИ</t>
  </si>
  <si>
    <t>Бешариқ туман ДСИ</t>
  </si>
  <si>
    <t>Боғдод шахар ДСИ</t>
  </si>
  <si>
    <t>Бувайда шахар ДСИ</t>
  </si>
  <si>
    <t>Данғара шахар ДСИ</t>
  </si>
  <si>
    <t>Ёзёвон  шахар ДСИ</t>
  </si>
  <si>
    <t>Қува шахар ДСИ</t>
  </si>
  <si>
    <t>Олтиариқ шахар ДСИ</t>
  </si>
  <si>
    <t>Қўштепа шахар ДСИ</t>
  </si>
  <si>
    <t>Риштон шахар ДСИ</t>
  </si>
  <si>
    <t>Сўх шахар ДСИ</t>
  </si>
  <si>
    <t>Тошлоқ шахар ДСИ</t>
  </si>
  <si>
    <t>Ўзбекистон шахар ДСИ</t>
  </si>
  <si>
    <t>Учкўприк шахар ДСИ</t>
  </si>
  <si>
    <t>Фурқат шахар ДСИ</t>
  </si>
  <si>
    <t xml:space="preserve">ҚҚР </t>
  </si>
  <si>
    <t>ККР ДСБ</t>
  </si>
  <si>
    <t>Затраты на хранение</t>
  </si>
  <si>
    <t>Стоимость шин</t>
  </si>
  <si>
    <t>Расходы замена масла</t>
  </si>
  <si>
    <t>Стоимость ремонта</t>
  </si>
  <si>
    <t>Андижон город ГНИ</t>
  </si>
  <si>
    <t>Хонобод город ГНИ</t>
  </si>
  <si>
    <t>Асака район ГНИ</t>
  </si>
  <si>
    <t>Андижон район ГНИ</t>
  </si>
  <si>
    <t>Баликчи район ГНИ</t>
  </si>
  <si>
    <t>Бухоро город</t>
  </si>
  <si>
    <t>Когон город</t>
  </si>
  <si>
    <t>Олот район</t>
  </si>
  <si>
    <t>Бухоро район</t>
  </si>
  <si>
    <t>Вобкент район</t>
  </si>
  <si>
    <t>Ғиждувон район</t>
  </si>
  <si>
    <t>Когон район</t>
  </si>
  <si>
    <t>Қоракўл район</t>
  </si>
  <si>
    <t>Пешку район</t>
  </si>
  <si>
    <t>Ромитан район</t>
  </si>
  <si>
    <t>Жондор район</t>
  </si>
  <si>
    <t>Шофиркон район</t>
  </si>
  <si>
    <t>Қоровулбозор район</t>
  </si>
  <si>
    <t xml:space="preserve">Ғазғон город ГНИ </t>
  </si>
  <si>
    <t>Самарқанд ВГНУ</t>
  </si>
  <si>
    <t>Оқдарё райони</t>
  </si>
  <si>
    <t>Булунғур райони</t>
  </si>
  <si>
    <t>Жомбой райони</t>
  </si>
  <si>
    <t xml:space="preserve">Иштихон райони </t>
  </si>
  <si>
    <t>Каттақўрғон райони</t>
  </si>
  <si>
    <t xml:space="preserve">Қушработ райони </t>
  </si>
  <si>
    <t>Нарпай райони</t>
  </si>
  <si>
    <t xml:space="preserve">Пайариқ райони </t>
  </si>
  <si>
    <t>Пастдарғом райони</t>
  </si>
  <si>
    <t>Пахтачи райони</t>
  </si>
  <si>
    <t>Самарқанд райони</t>
  </si>
  <si>
    <t xml:space="preserve">Нуробод райони </t>
  </si>
  <si>
    <t>Тойлоқ райони</t>
  </si>
  <si>
    <t>Ургут райони</t>
  </si>
  <si>
    <t>Термиз город</t>
  </si>
  <si>
    <t>Ангор район</t>
  </si>
  <si>
    <t>Олтинсой район ГНИ</t>
  </si>
  <si>
    <t>Бойсун район ГНИ</t>
  </si>
  <si>
    <t>Музрабод район ГНИ</t>
  </si>
  <si>
    <t>Денов район ГНИ</t>
  </si>
  <si>
    <t>Жаркургон район ГНИ</t>
  </si>
  <si>
    <t>Қумқўрғон район ГНИ</t>
  </si>
  <si>
    <t>Қизириқ район ГНИ</t>
  </si>
  <si>
    <t>Сариосиё район ГНИ</t>
  </si>
  <si>
    <t>Термиз район ГНИ</t>
  </si>
  <si>
    <t>Шеробод район ГНИ</t>
  </si>
  <si>
    <t>Шўрчи район ГНИ</t>
  </si>
  <si>
    <t>Узун район ГНИ</t>
  </si>
  <si>
    <t>Бандихон район ГНИ</t>
  </si>
  <si>
    <t>Mirobod район DSI</t>
  </si>
  <si>
    <t>Mirzo Ulug‘bek район DSI</t>
  </si>
  <si>
    <t>Yunusobod  район DSI</t>
  </si>
  <si>
    <t>Yakkasaroy район DSI</t>
  </si>
  <si>
    <t>Shayxontoxur район DSI</t>
  </si>
  <si>
    <t>Chilonzor район DSI</t>
  </si>
  <si>
    <t>Sergeli район DSI</t>
  </si>
  <si>
    <t>Yashnobod район DSI</t>
  </si>
  <si>
    <t>Olmazor район DSI</t>
  </si>
  <si>
    <t>Uchtepa район DSI</t>
  </si>
  <si>
    <t>Bektemir район DSI</t>
  </si>
  <si>
    <t>Бекобод райони</t>
  </si>
  <si>
    <t>Бўка райони</t>
  </si>
  <si>
    <t>Бўстонлиқ райони</t>
  </si>
  <si>
    <t>Зангиота райони</t>
  </si>
  <si>
    <t>Қибрай райони</t>
  </si>
  <si>
    <t>Оққўрғон райони</t>
  </si>
  <si>
    <t>Охонгарон райони</t>
  </si>
  <si>
    <t>Паркент райони</t>
  </si>
  <si>
    <t>Пискент райони</t>
  </si>
  <si>
    <t>Тошкент  райони</t>
  </si>
  <si>
    <t>Чиноз райони</t>
  </si>
  <si>
    <t>Янгийўл райони</t>
  </si>
  <si>
    <t>Фарғона ВГНУ</t>
  </si>
  <si>
    <t>Қувасой город ГНИ</t>
  </si>
  <si>
    <t>Қўқон город ГНИ</t>
  </si>
  <si>
    <t>Марғилон город ГНИ</t>
  </si>
  <si>
    <t>Фарғона город ГНИ</t>
  </si>
  <si>
    <t>Бешариқ район ГНИ</t>
  </si>
  <si>
    <t>Боғдод город ГНИ</t>
  </si>
  <si>
    <t>Бувайда город ГНИ</t>
  </si>
  <si>
    <t>Данғара город ГНИ</t>
  </si>
  <si>
    <t>Ёзёвон  город ГНИ</t>
  </si>
  <si>
    <t>Қува город ГНИ</t>
  </si>
  <si>
    <t>Олтиариқ город ГНИ</t>
  </si>
  <si>
    <t>Қўштепа город ГНИ</t>
  </si>
  <si>
    <t>Риштон город ГНИ</t>
  </si>
  <si>
    <t>Сўх город ГНИ</t>
  </si>
  <si>
    <t>Тошлоқ город ГНИ</t>
  </si>
  <si>
    <t>Ўзбекистон город ГНИ</t>
  </si>
  <si>
    <t>Учкўприк город ГНИ</t>
  </si>
  <si>
    <t>Фурқат город ГНИ</t>
  </si>
  <si>
    <t>Хоразм вилоят ГНУ</t>
  </si>
  <si>
    <t>ККР ГНУ</t>
  </si>
  <si>
    <t>Storage costs</t>
  </si>
  <si>
    <t>Tire cost</t>
  </si>
  <si>
    <t>Oil change costs</t>
  </si>
  <si>
    <t>Repair cost</t>
  </si>
  <si>
    <t>Андижон город STI</t>
  </si>
  <si>
    <t>Хонобод город STI</t>
  </si>
  <si>
    <t>Олтинкул район STI</t>
  </si>
  <si>
    <t>Асака район STI</t>
  </si>
  <si>
    <t>Андижон район STI</t>
  </si>
  <si>
    <t>Баликчи район STI</t>
  </si>
  <si>
    <t>Буз  район STI</t>
  </si>
  <si>
    <t>Булок Боши район STI</t>
  </si>
  <si>
    <t>Жалақудуқ район STI</t>
  </si>
  <si>
    <t xml:space="preserve">Избоскан район STI </t>
  </si>
  <si>
    <t>Улугнор район STI</t>
  </si>
  <si>
    <t>Кургонтепа район STI</t>
  </si>
  <si>
    <t>Мархамат район STI</t>
  </si>
  <si>
    <t>Пахтаобод район STI</t>
  </si>
  <si>
    <t>Хужаобод район STI</t>
  </si>
  <si>
    <t>Шахрихон район STI</t>
  </si>
  <si>
    <t>Арнасой район STI</t>
  </si>
  <si>
    <t>Бахмал район STI</t>
  </si>
  <si>
    <t>Галлаорол район STI</t>
  </si>
  <si>
    <t>Ш.Рашидов район STI</t>
  </si>
  <si>
    <t>Дустлик район STI</t>
  </si>
  <si>
    <t>Зарбдор район STI</t>
  </si>
  <si>
    <t>Зомин район STI</t>
  </si>
  <si>
    <t>Зафаробод район STI</t>
  </si>
  <si>
    <t>Мирзачул район STI</t>
  </si>
  <si>
    <t>Пахтакор район STI</t>
  </si>
  <si>
    <t>Фориш район STI</t>
  </si>
  <si>
    <t>Жиззах город  STI</t>
  </si>
  <si>
    <t>Янгиободрайон STI</t>
  </si>
  <si>
    <t>Қарши город STI</t>
  </si>
  <si>
    <t>Шахрисабз город STI</t>
  </si>
  <si>
    <t>Ғузор район STI</t>
  </si>
  <si>
    <t>Дехқонобод район STI</t>
  </si>
  <si>
    <t>Қамаши район STI</t>
  </si>
  <si>
    <t>Қарши район STI</t>
  </si>
  <si>
    <t>Косон район STI</t>
  </si>
  <si>
    <t>Китоб район STI</t>
  </si>
  <si>
    <t>Муборак район STI</t>
  </si>
  <si>
    <t>Нишон район STI</t>
  </si>
  <si>
    <t>Касби район STI</t>
  </si>
  <si>
    <t>Чироқчи район STI</t>
  </si>
  <si>
    <t>Шахрисабз район STI</t>
  </si>
  <si>
    <t>Яккабоғ район STI</t>
  </si>
  <si>
    <t>Миришкор район STI</t>
  </si>
  <si>
    <t>Навоий город STI</t>
  </si>
  <si>
    <t>Зарафшон город STI</t>
  </si>
  <si>
    <t>Учқудуқ район STI</t>
  </si>
  <si>
    <t>Конимех район STI</t>
  </si>
  <si>
    <t>Кизилтепа район STI</t>
  </si>
  <si>
    <t>Томди район STI</t>
  </si>
  <si>
    <t>Навбахор район STI</t>
  </si>
  <si>
    <t>Хатирчи  район STI</t>
  </si>
  <si>
    <t>Нурота район STI</t>
  </si>
  <si>
    <t>Кармана район STI</t>
  </si>
  <si>
    <t xml:space="preserve">Ғазғон город STI </t>
  </si>
  <si>
    <t>Наманган город STI</t>
  </si>
  <si>
    <t>Мингбулоқ район STI</t>
  </si>
  <si>
    <t>Косонсой район STI</t>
  </si>
  <si>
    <t>Наманган район STI</t>
  </si>
  <si>
    <t>Норин район STI</t>
  </si>
  <si>
    <t>Поп район STI</t>
  </si>
  <si>
    <t>Тўрақўрғон район STI</t>
  </si>
  <si>
    <t>Уйчи район STI</t>
  </si>
  <si>
    <t>Учқўрғон район STI</t>
  </si>
  <si>
    <t>Чортоқ район STI</t>
  </si>
  <si>
    <t>Чуст район STI</t>
  </si>
  <si>
    <t>Янгиқўрғон район STI</t>
  </si>
  <si>
    <t>Давлатобод район STI</t>
  </si>
  <si>
    <t>Янги Наманган район STI</t>
  </si>
  <si>
    <t>Самарқанд ВSTА</t>
  </si>
  <si>
    <t>Олтинсой район STI</t>
  </si>
  <si>
    <t>Бойсун район STI</t>
  </si>
  <si>
    <t>Музрабод район STI</t>
  </si>
  <si>
    <t>Денов район STI</t>
  </si>
  <si>
    <t>Жаркургон район STI</t>
  </si>
  <si>
    <t>Қумқўрғон район STI</t>
  </si>
  <si>
    <t>Қизириқ район STI</t>
  </si>
  <si>
    <t>Сариосиё район STI</t>
  </si>
  <si>
    <t>Термиз район STI</t>
  </si>
  <si>
    <t>Шеробод район STI</t>
  </si>
  <si>
    <t>Шўрчи район STI</t>
  </si>
  <si>
    <t>Узун район STI</t>
  </si>
  <si>
    <t>Бандихон район STI</t>
  </si>
  <si>
    <t>Оқолтин район STI</t>
  </si>
  <si>
    <t>Боёвут район STI</t>
  </si>
  <si>
    <t>Гулистон район STI</t>
  </si>
  <si>
    <t>Сайҳунобод район STI</t>
  </si>
  <si>
    <t>Сирдарё район STI</t>
  </si>
  <si>
    <t>Ховос район STI</t>
  </si>
  <si>
    <t>Сардоба район STI</t>
  </si>
  <si>
    <t>Гулистон город STI</t>
  </si>
  <si>
    <t>Ширин город STI</t>
  </si>
  <si>
    <t>Янгиер город STI</t>
  </si>
  <si>
    <t>Тошкент город STА</t>
  </si>
  <si>
    <t>Фарғона ВSTА</t>
  </si>
  <si>
    <t>Қувасой город STI</t>
  </si>
  <si>
    <t>Қўқон город STI</t>
  </si>
  <si>
    <t>Марғилон город STI</t>
  </si>
  <si>
    <t>Фарғона город STI</t>
  </si>
  <si>
    <t>Бешариқ район STI</t>
  </si>
  <si>
    <t>Боғдод город STI</t>
  </si>
  <si>
    <t>Бувайда город STI</t>
  </si>
  <si>
    <t>Данғара город STI</t>
  </si>
  <si>
    <t>Ёзёвон  город STI</t>
  </si>
  <si>
    <t>Қува город STI</t>
  </si>
  <si>
    <t>Олтиариқ город STI</t>
  </si>
  <si>
    <t>Қўштепа город STI</t>
  </si>
  <si>
    <t>Риштон город STI</t>
  </si>
  <si>
    <t>Сўх город STI</t>
  </si>
  <si>
    <t>Тошлоқ город STI</t>
  </si>
  <si>
    <t>Ўзбекистон город STI</t>
  </si>
  <si>
    <t>Учкўприк город STI</t>
  </si>
  <si>
    <t>Фурқат город STI</t>
  </si>
  <si>
    <t>Хоразм вилоят STА</t>
  </si>
  <si>
    <t>Урганч город STI</t>
  </si>
  <si>
    <t>Хива город STI</t>
  </si>
  <si>
    <t>Урганч район STI</t>
  </si>
  <si>
    <t>Хива район STI</t>
  </si>
  <si>
    <t>Хазорасп район STI</t>
  </si>
  <si>
    <t>Гурлан район STI</t>
  </si>
  <si>
    <t>Шовот район STI</t>
  </si>
  <si>
    <t>Янгиариқ район STI</t>
  </si>
  <si>
    <t>Қўшкўпир район STI</t>
  </si>
  <si>
    <t>Боғот район STI</t>
  </si>
  <si>
    <t>Хонқа район STI</t>
  </si>
  <si>
    <t>Янгибозор район STI</t>
  </si>
  <si>
    <t>Тупроққалъа район STI</t>
  </si>
  <si>
    <t>ККР STА</t>
  </si>
  <si>
    <t>Нукус город STI</t>
  </si>
  <si>
    <t>Амударё район STI</t>
  </si>
  <si>
    <t>Беруний район  STI</t>
  </si>
  <si>
    <t>Бузатов район STI</t>
  </si>
  <si>
    <t>Конликул район STI</t>
  </si>
  <si>
    <t>Кегайли район STI</t>
  </si>
  <si>
    <t>Караозек район STI</t>
  </si>
  <si>
    <t>Кунгирот район STI</t>
  </si>
  <si>
    <t>Муйнок район STI</t>
  </si>
  <si>
    <t>Нукус район STI</t>
  </si>
  <si>
    <t xml:space="preserve">Тахиатош район STI </t>
  </si>
  <si>
    <t>Тахтакупир район STI</t>
  </si>
  <si>
    <t>Турткул район STI</t>
  </si>
  <si>
    <t>Хужайли район STI</t>
  </si>
  <si>
    <t>Чимбой район STI</t>
  </si>
  <si>
    <t>Шумонай район STI</t>
  </si>
  <si>
    <t>Элликала район STI</t>
  </si>
  <si>
    <t>EQUNOX</t>
  </si>
  <si>
    <t>Кукдала туман ДСИ</t>
  </si>
  <si>
    <t>Кукдала район ГНИ</t>
  </si>
  <si>
    <t>Кукдала  district STI</t>
  </si>
  <si>
    <t>(минг сум)</t>
  </si>
  <si>
    <t>СҚ</t>
  </si>
  <si>
    <t>KOBALT</t>
  </si>
  <si>
    <t>СБ</t>
  </si>
  <si>
    <t>Мирзаобод туман ДСИ</t>
  </si>
  <si>
    <t>Мирзаобод district STI</t>
  </si>
  <si>
    <t>Мирзаобод район ГНИ</t>
  </si>
  <si>
    <t>Мирзаобод район STI</t>
  </si>
  <si>
    <t>Траверсе</t>
  </si>
  <si>
    <t>Самарқанд СБ</t>
  </si>
  <si>
    <t>Траверсе A/T</t>
  </si>
  <si>
    <t>Самарқанд ВСБ</t>
  </si>
  <si>
    <t>Траверсе  A/T</t>
  </si>
  <si>
    <t>СБ бошлиғи</t>
  </si>
  <si>
    <t>EQUINOX</t>
  </si>
  <si>
    <t>ТРАВЕРС</t>
  </si>
  <si>
    <t xml:space="preserve">             </t>
  </si>
  <si>
    <t>Траверси</t>
  </si>
  <si>
    <t xml:space="preserve">Жами 4 чоракда йўл босиш лимити </t>
  </si>
  <si>
    <t xml:space="preserve">4 чоракда сарфланадиган ёқилғи (литр) </t>
  </si>
  <si>
    <t xml:space="preserve">4 литр бензин нархи </t>
  </si>
  <si>
    <t xml:space="preserve">Общий лимит трафика в 4 квартале </t>
  </si>
  <si>
    <t xml:space="preserve">Расход топлива в 4 квартале (литр) </t>
  </si>
  <si>
    <t xml:space="preserve">Цена 4 литра бензина </t>
  </si>
  <si>
    <t xml:space="preserve">Total traffic limit in 4 quarter </t>
  </si>
  <si>
    <t xml:space="preserve">Fuel consumption in 4 quarter (liter) </t>
  </si>
  <si>
    <t xml:space="preserve">The price of 4 liter of gasoline </t>
  </si>
  <si>
    <t>млн.сўмда</t>
  </si>
  <si>
    <t>Т/р</t>
  </si>
  <si>
    <t>Давлат солиқ хизмати органлари номи</t>
  </si>
  <si>
    <t>Ҳисобот даври мобайнида бюджетдан ажратилаётган маблағлар суммаси</t>
  </si>
  <si>
    <t>шундан:</t>
  </si>
  <si>
    <t>Иш ҳақи ва унга тенглаштирилган тўловлар миқдори</t>
  </si>
  <si>
    <t>Ижтимоий солиқ</t>
  </si>
  <si>
    <t>Бошқа жорий харажатлар</t>
  </si>
  <si>
    <t>объектларни лойиҳалаштириш, (реконструкция қилиш) учун капитал қўйилмалар</t>
  </si>
  <si>
    <t>Давлат солиқ қўмитаси</t>
  </si>
  <si>
    <t>Йирик солиқ тўловчилар бўйича ҳудудлараро давлат солиқ инспекцияси</t>
  </si>
  <si>
    <t>Қорақалпоғистон Республикаси</t>
  </si>
  <si>
    <t>Андижон вилояти</t>
  </si>
  <si>
    <t>Бухоро вилояти</t>
  </si>
  <si>
    <t>Жиззах вилояти</t>
  </si>
  <si>
    <t>Қашқадарё вилояти</t>
  </si>
  <si>
    <t>Навоий вилояти</t>
  </si>
  <si>
    <t>Наманган вилояти</t>
  </si>
  <si>
    <t>Самарқанд вилояти</t>
  </si>
  <si>
    <t>Сирдарё вилояти</t>
  </si>
  <si>
    <t>Сурхондарё вилояти</t>
  </si>
  <si>
    <t>Фарғона вилояти</t>
  </si>
  <si>
    <t>Хоразм вилояти</t>
  </si>
  <si>
    <t>Тошкент шаҳар</t>
  </si>
  <si>
    <t>Давлат солиқ қўмитаси ҳузуридаги Фискал институт</t>
  </si>
  <si>
    <t>Тошкент солиқ техникуми</t>
  </si>
  <si>
    <t>Бухоро солиқ техникуми</t>
  </si>
  <si>
    <t>Фарғона солиқ техникуми</t>
  </si>
  <si>
    <t>млн.сум</t>
  </si>
  <si>
    <t>Наименование государственных органов налоговых служб</t>
  </si>
  <si>
    <t>Средства выделенные из бюджета в отчетном периоде</t>
  </si>
  <si>
    <t>Всего</t>
  </si>
  <si>
    <t>в том числе:</t>
  </si>
  <si>
    <t>Зароботная плата и суммы приравненных к ней выплат</t>
  </si>
  <si>
    <t>Социальные налоги</t>
  </si>
  <si>
    <t>Прочие текущие расходы</t>
  </si>
  <si>
    <t>капитальные вложения на проектирование (реконструкцию) объектов</t>
  </si>
  <si>
    <t>Государственный налоговый комитет</t>
  </si>
  <si>
    <t>Межрегиональная государственная налоговая инспекция по крупным налогоплательщикам</t>
  </si>
  <si>
    <t>Республика Каракалпакстан</t>
  </si>
  <si>
    <t>Андижанская область</t>
  </si>
  <si>
    <t>Бухарская область</t>
  </si>
  <si>
    <t>Джиззахская область</t>
  </si>
  <si>
    <t>Кашкадарьинская область</t>
  </si>
  <si>
    <t>Навоинская область</t>
  </si>
  <si>
    <t>Наманганская область</t>
  </si>
  <si>
    <t>Самаркандская область</t>
  </si>
  <si>
    <t>Сурхондарьинская область</t>
  </si>
  <si>
    <t>Сырдарьинская  область</t>
  </si>
  <si>
    <t>Ташкентская область</t>
  </si>
  <si>
    <t>Ферганская область</t>
  </si>
  <si>
    <t>Хорезмская  область</t>
  </si>
  <si>
    <t>Город Ташкент</t>
  </si>
  <si>
    <t>Фискальный институт при Государственном налоговом комитете</t>
  </si>
  <si>
    <t>Ташкентский налоговый техникум</t>
  </si>
  <si>
    <t>Бухарский налоговый техникум</t>
  </si>
  <si>
    <t>Ферганский налоговый техникум</t>
  </si>
  <si>
    <t>in million sum</t>
  </si>
  <si>
    <t>Name of the state tax service</t>
  </si>
  <si>
    <t>The amount of funds allocated from the budget during the reporting period</t>
  </si>
  <si>
    <t>In total</t>
  </si>
  <si>
    <t>hence:</t>
  </si>
  <si>
    <t>Wages and the amount of equivalent payments</t>
  </si>
  <si>
    <t>Social tax</t>
  </si>
  <si>
    <t>Other current expenses</t>
  </si>
  <si>
    <t>capital investments for the design (reconstruction) of facilities</t>
  </si>
  <si>
    <t>State Tax Committee</t>
  </si>
  <si>
    <t>Interregional State Tax Inspectorate for Large Taxpayers</t>
  </si>
  <si>
    <t>The Republic of Karakalpakstan</t>
  </si>
  <si>
    <t>Andijan region</t>
  </si>
  <si>
    <t>Bukhara region</t>
  </si>
  <si>
    <t>Jizzakh region</t>
  </si>
  <si>
    <t>Kashkadarya region</t>
  </si>
  <si>
    <t>Navoi region</t>
  </si>
  <si>
    <t>Namangan region</t>
  </si>
  <si>
    <t>Samarkand region</t>
  </si>
  <si>
    <t>Syrdarya region</t>
  </si>
  <si>
    <t>Surkhandarya region</t>
  </si>
  <si>
    <t>Tashkent region</t>
  </si>
  <si>
    <t>Ferghana region</t>
  </si>
  <si>
    <t>Khorezm region</t>
  </si>
  <si>
    <t>Tashkent city</t>
  </si>
  <si>
    <t>Fiscal Institute under the State Tax Committee</t>
  </si>
  <si>
    <t>Tashkent Tax College</t>
  </si>
  <si>
    <t>Bukhara Tax College</t>
  </si>
  <si>
    <t>Ferghana Tax College</t>
  </si>
  <si>
    <t>минг сўмда</t>
  </si>
  <si>
    <t>Буюртмачи </t>
  </si>
  <si>
    <t>Лойиҳанинг номланиши</t>
  </si>
  <si>
    <t>Лойиҳа қуввати</t>
  </si>
  <si>
    <t>Лойиҳани амалга ошириш даври</t>
  </si>
  <si>
    <t>Пудратчи тўғрисида маълумотлар</t>
  </si>
  <si>
    <t>Лойиҳани амалга ошириш қиймати 
(минг сўм)</t>
  </si>
  <si>
    <t>шундан ўзлаштарилган маблағлар 
(минг сўм)</t>
  </si>
  <si>
    <t>Лойиҳани молиялаштириш манбаси</t>
  </si>
  <si>
    <t>Пудратчи номи</t>
  </si>
  <si>
    <t>Корхона СТИР</t>
  </si>
  <si>
    <t>Солиқ қўмитасининг Маълумотларни қайта ишлаш маркази қурилиши объекти
95 %гача бўлган қарздорлиги</t>
  </si>
  <si>
    <t>объект</t>
  </si>
  <si>
    <t>2021-2023 йиллар</t>
  </si>
  <si>
    <t>"MIMAR GRUOP" МЧЖ</t>
  </si>
  <si>
    <t>бюджетдан ташқари маблағлар</t>
  </si>
  <si>
    <t>Солиқ қўмитаси ҳузуридаги Фискал институти   бино ва иншоотларини реконструкция қилиш объекти 95 %гача бўлган қарздорлиги</t>
  </si>
  <si>
    <t>Солиқ қўмитасининг биносини мукаммал тамирлаш ва жиҳозлаш объектнинг 95 %гача бўлган қарздорлиги</t>
  </si>
  <si>
    <t>2020-2022 йиллар</t>
  </si>
  <si>
    <t>"POVER CONSTRUCTION  PLANET" МЧЖ</t>
  </si>
  <si>
    <t>ЖАМИ</t>
  </si>
  <si>
    <t>тысяч.сум</t>
  </si>
  <si>
    <t>Заказчик</t>
  </si>
  <si>
    <t>Наименование проекта</t>
  </si>
  <si>
    <t>Проектная мощность</t>
  </si>
  <si>
    <t>Срок реализации проекта</t>
  </si>
  <si>
    <t>Информация о подрядчике</t>
  </si>
  <si>
    <t>Стоимость реализации проекта
(тыс. сум)</t>
  </si>
  <si>
    <t>в т.ч. Освоенные средства
(тыс. сўм)</t>
  </si>
  <si>
    <t>Источник финансирование проекта</t>
  </si>
  <si>
    <t>Имя подрядчика</t>
  </si>
  <si>
    <t>ИНН организации</t>
  </si>
  <si>
    <t>Новые строительство здания Центра обработки данных Налогового комитета. долг до 95%</t>
  </si>
  <si>
    <t>2021-2023 г.г.</t>
  </si>
  <si>
    <t>внебюджетные фонды</t>
  </si>
  <si>
    <t>Реконструкция зданий и сооружений Фискального института при Налогового комитета. долг до 95%</t>
  </si>
  <si>
    <t>Капитальный ремонт и оснащение административного здания Налогового комитета. долг до 95%</t>
  </si>
  <si>
    <t>2020-2022 г.г.</t>
  </si>
  <si>
    <t>T / r</t>
  </si>
  <si>
    <t>Customer</t>
  </si>
  <si>
    <t>Name of the project</t>
  </si>
  <si>
    <t>Project capacity</t>
  </si>
  <si>
    <t>Project implementation period</t>
  </si>
  <si>
    <t>Information about the contractor</t>
  </si>
  <si>
    <t>The project implementation cost (thousand soums)</t>
  </si>
  <si>
    <t>of which disbursed funds (thousand soums)</t>
  </si>
  <si>
    <t>Source of project funding</t>
  </si>
  <si>
    <t>Name of contractor</t>
  </si>
  <si>
    <t>Enterprise TIN</t>
  </si>
  <si>
    <t>New construction of the building of the Data Processing Center of the State Tax Committee. Debt up to 95%</t>
  </si>
  <si>
    <t>object</t>
  </si>
  <si>
    <t>2021-2023 y.y.</t>
  </si>
  <si>
    <t>extra-budgetary funds</t>
  </si>
  <si>
    <t>Reconstruction of buildings and structures of the Fiscal Institute under the State Tax Committee. Debt up to 95%</t>
  </si>
  <si>
    <t>Overhaul and equipping of the administrative building of the State Tax Committee. Debt up to 95%</t>
  </si>
  <si>
    <t>2021-2022 y.y.</t>
  </si>
  <si>
    <r>
      <t xml:space="preserve">Солиқ қўмитаси ва ҳудудий  солиқ хизмати органларига республика бюджетидан 
</t>
    </r>
    <r>
      <rPr>
        <b/>
        <sz val="11"/>
        <color indexed="10"/>
        <rFont val="Helvetica"/>
        <family val="2"/>
      </rPr>
      <t>2024 йилнинг 1-чорагида</t>
    </r>
    <r>
      <rPr>
        <b/>
        <sz val="11"/>
        <color indexed="63"/>
        <rFont val="Helvetica"/>
        <family val="2"/>
      </rPr>
      <t xml:space="preserve"> ажратилган маблағлар ва уларнинг ижроси тўғрисида  
МАЪЛУМОТ</t>
    </r>
  </si>
  <si>
    <r>
      <t xml:space="preserve">Информация о распределении средств, выделенных из бюджета в Налоговый комитета  и территориальную налоговый службу в </t>
    </r>
    <r>
      <rPr>
        <b/>
        <sz val="11"/>
        <color indexed="10"/>
        <rFont val="Helvetica"/>
        <family val="2"/>
      </rPr>
      <t>1 квартале 2024 года</t>
    </r>
  </si>
  <si>
    <r>
      <t xml:space="preserve">Information on the distribution of funds allocated from the budget to the State Tax Committee and the territorial  tax service in the </t>
    </r>
    <r>
      <rPr>
        <b/>
        <sz val="11"/>
        <color indexed="10"/>
        <rFont val="Helvetica"/>
        <family val="2"/>
      </rPr>
      <t>1st quarter of 2024</t>
    </r>
  </si>
  <si>
    <r>
      <t xml:space="preserve">Солиқ қўмитаси ва ҳудудий солиқ хизмати органларида капитал қўйилмалар ҳисобидан 
</t>
    </r>
    <r>
      <rPr>
        <b/>
        <sz val="12"/>
        <color indexed="10"/>
        <rFont val="Times New Roman"/>
        <family val="1"/>
      </rPr>
      <t>2024 йил 1-чорагида</t>
    </r>
    <r>
      <rPr>
        <b/>
        <sz val="12"/>
        <color indexed="63"/>
        <rFont val="Times New Roman"/>
        <family val="1"/>
      </rPr>
      <t xml:space="preserve"> амалга оширилаётган лойиҳаларнинг ижроси тўғрисида 
М А Ъ Л У М О Т</t>
    </r>
  </si>
  <si>
    <t>За счет капитальных вложений в Государственный налоговый комитета и территориальные 
налоговый органы службы Информация о реализации проектов в 1 квартале 2024 года</t>
  </si>
  <si>
    <t>At the expense of capital investments in the Tax Committee  and territorial tax civil service bodies Information on the implementation 
of projects in the 1st quarter of 2024</t>
  </si>
  <si>
    <r>
      <t xml:space="preserve">Солиқ қўмитаси марказий аппарати ҳамда ҳудудий солиқ хизмати органларидаги </t>
    </r>
    <r>
      <rPr>
        <b/>
        <sz val="11"/>
        <color indexed="10"/>
        <rFont val="Arial"/>
        <family val="2"/>
      </rPr>
      <t>хизмат енгил автомашиналарига 
2024 йил 1-чоракда сарфланган ёнилғи маҳсулотлари</t>
    </r>
    <r>
      <rPr>
        <b/>
        <sz val="11"/>
        <rFont val="Arial"/>
        <family val="2"/>
      </rPr>
      <t xml:space="preserve"> ҳақида
МАЪЛУМОТ</t>
    </r>
  </si>
  <si>
    <r>
      <t xml:space="preserve">Информация о расходе топлива в </t>
    </r>
    <r>
      <rPr>
        <b/>
        <sz val="11"/>
        <color rgb="FFFF0000"/>
        <rFont val="Arial"/>
        <family val="2"/>
      </rPr>
      <t>1</t>
    </r>
    <r>
      <rPr>
        <b/>
        <sz val="11"/>
        <color indexed="10"/>
        <rFont val="Arial"/>
        <family val="2"/>
      </rPr>
      <t xml:space="preserve"> квартале 2024 года</t>
    </r>
    <r>
      <rPr>
        <b/>
        <sz val="11"/>
        <rFont val="Arial"/>
        <family val="2"/>
      </rPr>
      <t xml:space="preserve"> для служебных автомобилей в центральном аппарате Налоговый комитета и территориальной налоговой службе</t>
    </r>
  </si>
  <si>
    <r>
      <t>Information on fuel consumption in the</t>
    </r>
    <r>
      <rPr>
        <b/>
        <sz val="11"/>
        <color indexed="10"/>
        <rFont val="Arial"/>
        <family val="2"/>
      </rPr>
      <t xml:space="preserve"> 1st quarter of 2024 </t>
    </r>
    <r>
      <rPr>
        <b/>
        <sz val="11"/>
        <rFont val="Arial"/>
        <family val="2"/>
      </rPr>
      <t>for official vehicles in the central office of theTax Committee and the territorial  tax service</t>
    </r>
  </si>
  <si>
    <r>
      <t xml:space="preserve">Солиқ қўмитаси марказий аппарати ҳамда ҳудудий давлат солиқ хизмати органларидаги </t>
    </r>
    <r>
      <rPr>
        <b/>
        <sz val="11"/>
        <color indexed="10"/>
        <rFont val="Arial"/>
        <family val="2"/>
      </rPr>
      <t>хизмат енгил автомашиналарига 2024 йил 1-чоракда сарфланган сақлаш ҳаражатлари</t>
    </r>
    <r>
      <rPr>
        <b/>
        <sz val="11"/>
        <rFont val="Arial"/>
        <family val="2"/>
      </rPr>
      <t xml:space="preserve"> тўғрисида
МАЪЛУМОТ</t>
    </r>
  </si>
  <si>
    <t xml:space="preserve">Информация о расходах на хранение служебных автомобилей в 1 квартале 2024 года в 
центральном аппарате Налоговый комитета и территориальной  налоговой службе
</t>
  </si>
  <si>
    <t xml:space="preserve">Information on the costs of storing official vehicles in the 1st quarter of 2024 at the central office of the State Tax Committee and the territorial tax service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</si>
</sst>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-* #,##0\ _₽_-;\-* #,##0\ _₽_-;_-* &quot;-&quot;\ _₽_-;_-@_-"/>
    <numFmt numFmtId="43" formatCode="_-* #,##0.00\ _₽_-;\-* #,##0.00\ _₽_-;_-* &quot;-&quot;??\ _₽_-;_-@_-"/>
    <numFmt numFmtId="164" formatCode="#,##0.0"/>
    <numFmt numFmtId="165" formatCode="0.0"/>
    <numFmt numFmtId="166" formatCode="#,##0_ ;[Red]\-#,##0\ "/>
  </numFmts>
  <fonts count="36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yr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name val="Times New Roman"/>
      <family val="1"/>
    </font>
    <font>
      <b/>
      <sz val="11"/>
      <color indexed="30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1"/>
      <color rgb="FF9C6500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rgb="FF0070C0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  <font>
      <sz val="11"/>
      <color rgb="FFFF00FF"/>
      <name val="Arial"/>
      <family val="2"/>
    </font>
    <font>
      <sz val="11"/>
      <color rgb="FFFF0000"/>
      <name val="Arial"/>
      <family val="2"/>
    </font>
    <font>
      <b/>
      <sz val="11"/>
      <color rgb="FF0070C0"/>
      <name val="Times New Roman"/>
      <family val="1"/>
    </font>
    <font>
      <sz val="13"/>
      <color rgb="FF000000"/>
      <name val="Arial"/>
      <family val="2"/>
    </font>
    <font>
      <sz val="14"/>
      <color theme="1"/>
      <name val="Times New Roman"/>
      <family val="1"/>
    </font>
    <font>
      <sz val="11"/>
      <color rgb="FF0070C0"/>
      <name val="Times New Roman"/>
      <family val="1"/>
    </font>
    <font>
      <b/>
      <sz val="11"/>
      <color rgb="FF333333"/>
      <name val="Helvetica"/>
      <family val="2"/>
    </font>
    <font>
      <b/>
      <sz val="11"/>
      <color indexed="10"/>
      <name val="Helvetica"/>
      <family val="2"/>
    </font>
    <font>
      <b/>
      <sz val="11"/>
      <color indexed="63"/>
      <name val="Helvetica"/>
      <family val="2"/>
    </font>
    <font>
      <sz val="11"/>
      <color rgb="FF333333"/>
      <name val="Helvetica"/>
      <family val="2"/>
    </font>
    <font>
      <b/>
      <i/>
      <sz val="11"/>
      <color rgb="FF333333"/>
      <name val="Helvetica"/>
      <family val="2"/>
    </font>
    <font>
      <b/>
      <sz val="12"/>
      <color rgb="FF333333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63"/>
      <name val="Times New Roman"/>
      <family val="1"/>
    </font>
    <font>
      <sz val="11"/>
      <color rgb="FF333333"/>
      <name val="Times New Roman"/>
      <family val="1"/>
    </font>
    <font>
      <b/>
      <sz val="11"/>
      <color rgb="FF333333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sz val="11"/>
      <color rgb="FFFF0000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 style="thin"/>
    </border>
    <border>
      <left style="thin"/>
      <right/>
      <top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medium"/>
      <top/>
      <bottom style="thin"/>
    </border>
    <border>
      <left style="medium"/>
      <right style="thin"/>
      <top style="medium"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/>
    </border>
    <border>
      <left style="medium"/>
      <right style="medium"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  <border>
      <left style="thin"/>
      <right/>
      <top style="thin"/>
      <bottom/>
    </border>
    <border>
      <left style="medium"/>
      <right/>
      <top style="thin"/>
      <bottom style="thin"/>
    </border>
    <border>
      <left style="medium"/>
      <right/>
      <top style="medium"/>
      <bottom style="medium"/>
    </border>
    <border>
      <left style="medium"/>
      <right style="thin"/>
      <top/>
      <bottom style="medium"/>
    </border>
    <border>
      <left style="medium"/>
      <right/>
      <top/>
      <bottom style="thin"/>
    </border>
    <border>
      <left/>
      <right style="thin"/>
      <top style="medium"/>
      <bottom style="medium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/>
      <right/>
      <top style="medium"/>
      <bottom style="thin"/>
    </border>
    <border>
      <left style="thin"/>
      <right/>
      <top/>
      <bottom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2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362">
    <xf numFmtId="0" fontId="0" fillId="0" borderId="0" xfId="0"/>
    <xf numFmtId="0" fontId="7" fillId="0" borderId="1" xfId="22" applyFont="1" applyFill="1" applyBorder="1" applyAlignment="1">
      <alignment horizontal="center" vertical="center" wrapText="1"/>
      <protection/>
    </xf>
    <xf numFmtId="0" fontId="7" fillId="0" borderId="1" xfId="23" applyFont="1" applyFill="1" applyBorder="1" applyAlignment="1">
      <alignment horizontal="center" vertical="center" wrapText="1"/>
      <protection/>
    </xf>
    <xf numFmtId="164" fontId="7" fillId="0" borderId="2" xfId="22" applyNumberFormat="1" applyFont="1" applyFill="1" applyBorder="1" applyAlignment="1">
      <alignment horizontal="center" vertical="center" wrapText="1"/>
      <protection/>
    </xf>
    <xf numFmtId="164" fontId="7" fillId="0" borderId="1" xfId="23" applyNumberFormat="1" applyFont="1" applyFill="1" applyBorder="1" applyAlignment="1">
      <alignment horizontal="center" vertical="center" wrapText="1"/>
      <protection/>
    </xf>
    <xf numFmtId="164" fontId="7" fillId="0" borderId="3" xfId="23" applyNumberFormat="1" applyFont="1" applyFill="1" applyBorder="1" applyAlignment="1">
      <alignment horizontal="center" vertical="center" wrapText="1"/>
      <protection/>
    </xf>
    <xf numFmtId="164" fontId="19" fillId="0" borderId="1" xfId="23" applyNumberFormat="1" applyFont="1" applyFill="1" applyBorder="1" applyAlignment="1">
      <alignment horizontal="center" vertical="center" wrapText="1"/>
      <protection/>
    </xf>
    <xf numFmtId="0" fontId="13" fillId="0" borderId="3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164" fontId="19" fillId="0" borderId="4" xfId="23" applyNumberFormat="1" applyFont="1" applyFill="1" applyBorder="1" applyAlignment="1">
      <alignment horizontal="center" vertical="center" wrapText="1"/>
      <protection/>
    </xf>
    <xf numFmtId="164" fontId="7" fillId="0" borderId="4" xfId="23" applyNumberFormat="1" applyFont="1" applyFill="1" applyBorder="1" applyAlignment="1">
      <alignment horizontal="center" vertical="center" wrapText="1"/>
      <protection/>
    </xf>
    <xf numFmtId="0" fontId="0" fillId="0" borderId="0" xfId="0" applyFill="1"/>
    <xf numFmtId="0" fontId="3" fillId="0" borderId="0" xfId="23" applyFont="1" applyFill="1" applyAlignment="1">
      <alignment horizontal="center" vertical="center" wrapText="1"/>
      <protection/>
    </xf>
    <xf numFmtId="0" fontId="3" fillId="0" borderId="5" xfId="23" applyFont="1" applyFill="1" applyBorder="1" applyAlignment="1">
      <alignment vertical="center" wrapText="1"/>
      <protection/>
    </xf>
    <xf numFmtId="0" fontId="3" fillId="0" borderId="6" xfId="23" applyFont="1" applyFill="1" applyBorder="1" applyAlignment="1">
      <alignment horizontal="center" vertical="center" wrapText="1"/>
      <protection/>
    </xf>
    <xf numFmtId="0" fontId="14" fillId="0" borderId="7" xfId="23" applyFont="1" applyFill="1" applyBorder="1" applyAlignment="1">
      <alignment horizontal="center" vertical="center" wrapText="1"/>
      <protection/>
    </xf>
    <xf numFmtId="0" fontId="3" fillId="0" borderId="8" xfId="23" applyFont="1" applyFill="1" applyBorder="1" applyAlignment="1">
      <alignment horizontal="center" vertical="center" wrapText="1"/>
      <protection/>
    </xf>
    <xf numFmtId="0" fontId="3" fillId="0" borderId="5" xfId="23" applyFont="1" applyFill="1" applyBorder="1" applyAlignment="1">
      <alignment horizontal="center" vertical="center" wrapText="1"/>
      <protection/>
    </xf>
    <xf numFmtId="164" fontId="3" fillId="0" borderId="6" xfId="23" applyNumberFormat="1" applyFont="1" applyFill="1" applyBorder="1" applyAlignment="1">
      <alignment horizontal="center" vertical="center" wrapText="1"/>
      <protection/>
    </xf>
    <xf numFmtId="164" fontId="3" fillId="0" borderId="7" xfId="23" applyNumberFormat="1" applyFont="1" applyFill="1" applyBorder="1" applyAlignment="1">
      <alignment horizontal="center" vertical="center" wrapText="1"/>
      <protection/>
    </xf>
    <xf numFmtId="164" fontId="3" fillId="0" borderId="8" xfId="23" applyNumberFormat="1" applyFont="1" applyFill="1" applyBorder="1" applyAlignment="1">
      <alignment horizontal="center" vertical="center" wrapText="1"/>
      <protection/>
    </xf>
    <xf numFmtId="0" fontId="5" fillId="0" borderId="9" xfId="23" applyFont="1" applyFill="1" applyBorder="1" applyAlignment="1">
      <alignment horizontal="center" vertical="center" wrapText="1"/>
      <protection/>
    </xf>
    <xf numFmtId="0" fontId="15" fillId="0" borderId="10" xfId="21" applyFont="1" applyFill="1" applyBorder="1" applyAlignment="1">
      <alignment horizontal="center" vertical="center" wrapText="1"/>
      <protection/>
    </xf>
    <xf numFmtId="0" fontId="5" fillId="0" borderId="10" xfId="23" applyFont="1" applyFill="1" applyBorder="1" applyAlignment="1">
      <alignment horizontal="center" vertical="center" wrapText="1"/>
      <protection/>
    </xf>
    <xf numFmtId="164" fontId="7" fillId="0" borderId="10" xfId="23" applyNumberFormat="1" applyFont="1" applyFill="1" applyBorder="1" applyAlignment="1">
      <alignment horizontal="center" vertical="center" wrapText="1"/>
      <protection/>
    </xf>
    <xf numFmtId="164" fontId="14" fillId="0" borderId="10" xfId="23" applyNumberFormat="1" applyFont="1" applyFill="1" applyBorder="1" applyAlignment="1">
      <alignment horizontal="center" vertical="center" wrapText="1"/>
      <protection/>
    </xf>
    <xf numFmtId="0" fontId="16" fillId="0" borderId="10" xfId="0" applyFont="1" applyFill="1" applyBorder="1" applyAlignment="1">
      <alignment horizontal="center" vertical="center"/>
    </xf>
    <xf numFmtId="164" fontId="5" fillId="0" borderId="10" xfId="23" applyNumberFormat="1" applyFont="1" applyFill="1" applyBorder="1" applyAlignment="1">
      <alignment horizontal="center" vertical="center" wrapText="1"/>
      <protection/>
    </xf>
    <xf numFmtId="164" fontId="14" fillId="0" borderId="11" xfId="23" applyNumberFormat="1" applyFont="1" applyFill="1" applyBorder="1" applyAlignment="1">
      <alignment horizontal="center" vertical="center" wrapText="1"/>
      <protection/>
    </xf>
    <xf numFmtId="0" fontId="5" fillId="0" borderId="12" xfId="23" applyFont="1" applyFill="1" applyBorder="1" applyAlignment="1">
      <alignment horizontal="center" vertical="center" wrapText="1"/>
      <protection/>
    </xf>
    <xf numFmtId="0" fontId="15" fillId="0" borderId="1" xfId="21" applyFont="1" applyFill="1" applyBorder="1" applyAlignment="1">
      <alignment horizontal="center" vertical="center" wrapText="1"/>
      <protection/>
    </xf>
    <xf numFmtId="0" fontId="5" fillId="0" borderId="1" xfId="23" applyFont="1" applyFill="1" applyBorder="1" applyAlignment="1">
      <alignment horizontal="center" vertical="center" wrapText="1"/>
      <protection/>
    </xf>
    <xf numFmtId="164" fontId="14" fillId="0" borderId="1" xfId="23" applyNumberFormat="1" applyFont="1" applyFill="1" applyBorder="1" applyAlignment="1">
      <alignment horizontal="center" vertical="center" wrapText="1"/>
      <protection/>
    </xf>
    <xf numFmtId="0" fontId="16" fillId="0" borderId="1" xfId="0" applyFont="1" applyFill="1" applyBorder="1" applyAlignment="1">
      <alignment horizontal="center" vertical="center"/>
    </xf>
    <xf numFmtId="164" fontId="5" fillId="0" borderId="1" xfId="23" applyNumberFormat="1" applyFont="1" applyFill="1" applyBorder="1" applyAlignment="1">
      <alignment horizontal="center" vertical="center" wrapText="1"/>
      <protection/>
    </xf>
    <xf numFmtId="164" fontId="14" fillId="0" borderId="4" xfId="23" applyNumberFormat="1" applyFont="1" applyFill="1" applyBorder="1" applyAlignment="1">
      <alignment horizontal="center" vertical="center" wrapText="1"/>
      <protection/>
    </xf>
    <xf numFmtId="0" fontId="5" fillId="0" borderId="1" xfId="22" applyFont="1" applyFill="1" applyBorder="1" applyAlignment="1">
      <alignment horizontal="center" vertical="center" wrapText="1"/>
      <protection/>
    </xf>
    <xf numFmtId="0" fontId="5" fillId="0" borderId="13" xfId="23" applyFont="1" applyFill="1" applyBorder="1" applyAlignment="1">
      <alignment horizontal="center" vertical="center" wrapText="1"/>
      <protection/>
    </xf>
    <xf numFmtId="0" fontId="15" fillId="0" borderId="14" xfId="21" applyFont="1" applyFill="1" applyBorder="1" applyAlignment="1">
      <alignment horizontal="center" vertical="center" wrapText="1"/>
      <protection/>
    </xf>
    <xf numFmtId="0" fontId="5" fillId="0" borderId="14" xfId="22" applyFont="1" applyFill="1" applyBorder="1" applyAlignment="1">
      <alignment horizontal="center" vertical="center" wrapText="1"/>
      <protection/>
    </xf>
    <xf numFmtId="0" fontId="5" fillId="0" borderId="14" xfId="23" applyFont="1" applyFill="1" applyBorder="1" applyAlignment="1">
      <alignment horizontal="center" vertical="center" wrapText="1"/>
      <protection/>
    </xf>
    <xf numFmtId="164" fontId="7" fillId="0" borderId="14" xfId="23" applyNumberFormat="1" applyFont="1" applyFill="1" applyBorder="1" applyAlignment="1">
      <alignment horizontal="center" vertical="center" wrapText="1"/>
      <protection/>
    </xf>
    <xf numFmtId="164" fontId="14" fillId="0" borderId="14" xfId="23" applyNumberFormat="1" applyFont="1" applyFill="1" applyBorder="1" applyAlignment="1">
      <alignment horizontal="center" vertical="center" wrapText="1"/>
      <protection/>
    </xf>
    <xf numFmtId="0" fontId="16" fillId="0" borderId="14" xfId="0" applyFont="1" applyFill="1" applyBorder="1" applyAlignment="1">
      <alignment horizontal="center" vertical="center"/>
    </xf>
    <xf numFmtId="164" fontId="5" fillId="0" borderId="14" xfId="23" applyNumberFormat="1" applyFont="1" applyFill="1" applyBorder="1" applyAlignment="1">
      <alignment horizontal="center" vertical="center" wrapText="1"/>
      <protection/>
    </xf>
    <xf numFmtId="164" fontId="14" fillId="0" borderId="15" xfId="23" applyNumberFormat="1" applyFont="1" applyFill="1" applyBorder="1" applyAlignment="1">
      <alignment horizontal="center" vertical="center" wrapText="1"/>
      <protection/>
    </xf>
    <xf numFmtId="0" fontId="5" fillId="0" borderId="16" xfId="23" applyFont="1" applyFill="1" applyBorder="1" applyAlignment="1">
      <alignment horizontal="center" vertical="center" wrapText="1"/>
      <protection/>
    </xf>
    <xf numFmtId="0" fontId="5" fillId="0" borderId="3" xfId="23" applyFont="1" applyFill="1" applyBorder="1" applyAlignment="1">
      <alignment horizontal="center" vertical="center" wrapText="1"/>
      <protection/>
    </xf>
    <xf numFmtId="0" fontId="5" fillId="0" borderId="17" xfId="23" applyFont="1" applyFill="1" applyBorder="1" applyAlignment="1">
      <alignment horizontal="center" vertical="center" wrapText="1"/>
      <protection/>
    </xf>
    <xf numFmtId="2" fontId="7" fillId="0" borderId="18" xfId="0" applyNumberFormat="1" applyFont="1" applyFill="1" applyBorder="1" applyAlignment="1">
      <alignment horizontal="center" vertical="center"/>
    </xf>
    <xf numFmtId="164" fontId="8" fillId="0" borderId="10" xfId="23" applyNumberFormat="1" applyFont="1" applyFill="1" applyBorder="1" applyAlignment="1">
      <alignment horizontal="center" vertical="center" wrapText="1"/>
      <protection/>
    </xf>
    <xf numFmtId="0" fontId="9" fillId="0" borderId="10" xfId="0" applyFont="1" applyFill="1" applyBorder="1" applyAlignment="1">
      <alignment horizontal="center" vertical="center"/>
    </xf>
    <xf numFmtId="164" fontId="8" fillId="0" borderId="11" xfId="23" applyNumberFormat="1" applyFont="1" applyFill="1" applyBorder="1" applyAlignment="1">
      <alignment horizontal="center" vertical="center" wrapText="1"/>
      <protection/>
    </xf>
    <xf numFmtId="0" fontId="5" fillId="0" borderId="2" xfId="23" applyFont="1" applyFill="1" applyBorder="1" applyAlignment="1">
      <alignment horizontal="center" vertical="center" wrapText="1"/>
      <protection/>
    </xf>
    <xf numFmtId="2" fontId="7" fillId="0" borderId="19" xfId="0" applyNumberFormat="1" applyFont="1" applyFill="1" applyBorder="1" applyAlignment="1">
      <alignment horizontal="center" vertical="center"/>
    </xf>
    <xf numFmtId="164" fontId="8" fillId="0" borderId="1" xfId="23" applyNumberFormat="1" applyFont="1" applyFill="1" applyBorder="1" applyAlignment="1">
      <alignment horizontal="center" vertical="center" wrapText="1"/>
      <protection/>
    </xf>
    <xf numFmtId="0" fontId="9" fillId="0" borderId="1" xfId="0" applyFont="1" applyFill="1" applyBorder="1" applyAlignment="1">
      <alignment horizontal="center" vertical="center"/>
    </xf>
    <xf numFmtId="164" fontId="8" fillId="0" borderId="4" xfId="23" applyNumberFormat="1" applyFont="1" applyFill="1" applyBorder="1" applyAlignment="1">
      <alignment horizontal="center" vertical="center" wrapText="1"/>
      <protection/>
    </xf>
    <xf numFmtId="0" fontId="5" fillId="0" borderId="2" xfId="22" applyFont="1" applyFill="1" applyBorder="1" applyAlignment="1">
      <alignment horizontal="center" vertical="center" wrapText="1"/>
      <protection/>
    </xf>
    <xf numFmtId="165" fontId="5" fillId="0" borderId="1" xfId="22" applyNumberFormat="1" applyFont="1" applyFill="1" applyBorder="1" applyAlignment="1">
      <alignment horizontal="center" vertical="center" wrapText="1"/>
      <protection/>
    </xf>
    <xf numFmtId="0" fontId="5" fillId="0" borderId="20" xfId="23" applyFont="1" applyFill="1" applyBorder="1" applyAlignment="1">
      <alignment horizontal="center" vertical="center" wrapText="1"/>
      <protection/>
    </xf>
    <xf numFmtId="164" fontId="7" fillId="0" borderId="21" xfId="23" applyNumberFormat="1" applyFont="1" applyFill="1" applyBorder="1" applyAlignment="1">
      <alignment horizontal="center" vertical="center" wrapText="1"/>
      <protection/>
    </xf>
    <xf numFmtId="164" fontId="8" fillId="0" borderId="21" xfId="23" applyNumberFormat="1" applyFont="1" applyFill="1" applyBorder="1" applyAlignment="1">
      <alignment horizontal="center" vertical="center" wrapText="1"/>
      <protection/>
    </xf>
    <xf numFmtId="0" fontId="9" fillId="0" borderId="21" xfId="0" applyFont="1" applyFill="1" applyBorder="1" applyAlignment="1">
      <alignment horizontal="center" vertical="center"/>
    </xf>
    <xf numFmtId="164" fontId="8" fillId="0" borderId="22" xfId="23" applyNumberFormat="1" applyFont="1" applyFill="1" applyBorder="1" applyAlignment="1">
      <alignment horizontal="center" vertical="center" wrapText="1"/>
      <protection/>
    </xf>
    <xf numFmtId="0" fontId="3" fillId="0" borderId="23" xfId="23" applyFont="1" applyFill="1" applyBorder="1" applyAlignment="1">
      <alignment horizontal="center" vertical="center" wrapText="1"/>
      <protection/>
    </xf>
    <xf numFmtId="164" fontId="3" fillId="0" borderId="23" xfId="23" applyNumberFormat="1" applyFont="1" applyFill="1" applyBorder="1" applyAlignment="1">
      <alignment horizontal="center" vertical="center" wrapText="1"/>
      <protection/>
    </xf>
    <xf numFmtId="164" fontId="3" fillId="0" borderId="24" xfId="23" applyNumberFormat="1" applyFont="1" applyFill="1" applyBorder="1" applyAlignment="1">
      <alignment horizontal="center" vertical="center" wrapText="1"/>
      <protection/>
    </xf>
    <xf numFmtId="164" fontId="3" fillId="0" borderId="25" xfId="23" applyNumberFormat="1" applyFont="1" applyFill="1" applyBorder="1" applyAlignment="1">
      <alignment horizontal="center" vertical="center" wrapText="1"/>
      <protection/>
    </xf>
    <xf numFmtId="164" fontId="10" fillId="0" borderId="10" xfId="23" applyNumberFormat="1" applyFont="1" applyFill="1" applyBorder="1" applyAlignment="1">
      <alignment horizontal="center" vertical="center" wrapText="1"/>
      <protection/>
    </xf>
    <xf numFmtId="164" fontId="19" fillId="0" borderId="10" xfId="23" applyNumberFormat="1" applyFont="1" applyFill="1" applyBorder="1" applyAlignment="1">
      <alignment horizontal="center" vertical="center" wrapText="1"/>
      <protection/>
    </xf>
    <xf numFmtId="0" fontId="13" fillId="0" borderId="10" xfId="0" applyFont="1" applyFill="1" applyBorder="1" applyAlignment="1">
      <alignment horizontal="center" vertical="center"/>
    </xf>
    <xf numFmtId="164" fontId="19" fillId="0" borderId="11" xfId="23" applyNumberFormat="1" applyFont="1" applyFill="1" applyBorder="1" applyAlignment="1">
      <alignment horizontal="center" vertical="center" wrapText="1"/>
      <protection/>
    </xf>
    <xf numFmtId="164" fontId="10" fillId="0" borderId="1" xfId="23" applyNumberFormat="1" applyFont="1" applyFill="1" applyBorder="1" applyAlignment="1">
      <alignment horizontal="center" vertical="center" wrapText="1"/>
      <protection/>
    </xf>
    <xf numFmtId="165" fontId="13" fillId="0" borderId="1" xfId="0" applyNumberFormat="1" applyFont="1" applyFill="1" applyBorder="1" applyAlignment="1">
      <alignment horizontal="center" vertical="center"/>
    </xf>
    <xf numFmtId="0" fontId="5" fillId="0" borderId="21" xfId="22" applyFont="1" applyFill="1" applyBorder="1" applyAlignment="1">
      <alignment horizontal="center" vertical="center" wrapText="1"/>
      <protection/>
    </xf>
    <xf numFmtId="0" fontId="5" fillId="0" borderId="21" xfId="23" applyFont="1" applyFill="1" applyBorder="1" applyAlignment="1">
      <alignment horizontal="center" vertical="center" wrapText="1"/>
      <protection/>
    </xf>
    <xf numFmtId="164" fontId="10" fillId="0" borderId="21" xfId="23" applyNumberFormat="1" applyFont="1" applyFill="1" applyBorder="1" applyAlignment="1">
      <alignment horizontal="center" vertical="center" wrapText="1"/>
      <protection/>
    </xf>
    <xf numFmtId="164" fontId="19" fillId="0" borderId="21" xfId="23" applyNumberFormat="1" applyFont="1" applyFill="1" applyBorder="1" applyAlignment="1">
      <alignment horizontal="center" vertical="center" wrapText="1"/>
      <protection/>
    </xf>
    <xf numFmtId="0" fontId="13" fillId="0" borderId="21" xfId="0" applyFont="1" applyFill="1" applyBorder="1" applyAlignment="1">
      <alignment horizontal="center" vertical="center"/>
    </xf>
    <xf numFmtId="165" fontId="13" fillId="0" borderId="21" xfId="0" applyNumberFormat="1" applyFont="1" applyFill="1" applyBorder="1" applyAlignment="1">
      <alignment horizontal="center" vertical="center"/>
    </xf>
    <xf numFmtId="164" fontId="19" fillId="0" borderId="22" xfId="23" applyNumberFormat="1" applyFont="1" applyFill="1" applyBorder="1" applyAlignment="1">
      <alignment horizontal="center" vertical="center" wrapText="1"/>
      <protection/>
    </xf>
    <xf numFmtId="0" fontId="3" fillId="0" borderId="26" xfId="23" applyFont="1" applyFill="1" applyBorder="1" applyAlignment="1">
      <alignment horizontal="center" vertical="center" wrapText="1"/>
      <protection/>
    </xf>
    <xf numFmtId="164" fontId="3" fillId="0" borderId="26" xfId="23" applyNumberFormat="1" applyFont="1" applyFill="1" applyBorder="1" applyAlignment="1">
      <alignment horizontal="center" vertical="center" wrapText="1"/>
      <protection/>
    </xf>
    <xf numFmtId="164" fontId="3" fillId="0" borderId="27" xfId="23" applyNumberFormat="1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13" fillId="0" borderId="26" xfId="0" applyFont="1" applyFill="1" applyBorder="1" applyAlignment="1">
      <alignment horizontal="center" vertical="center"/>
    </xf>
    <xf numFmtId="164" fontId="19" fillId="0" borderId="3" xfId="23" applyNumberFormat="1" applyFont="1" applyFill="1" applyBorder="1" applyAlignment="1">
      <alignment horizontal="center" vertical="center" wrapText="1"/>
      <protection/>
    </xf>
    <xf numFmtId="0" fontId="13" fillId="0" borderId="3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7" fillId="0" borderId="14" xfId="23" applyFont="1" applyFill="1" applyBorder="1" applyAlignment="1">
      <alignment horizontal="center" vertical="center" wrapText="1"/>
      <protection/>
    </xf>
    <xf numFmtId="164" fontId="19" fillId="0" borderId="14" xfId="23" applyNumberFormat="1" applyFont="1" applyFill="1" applyBorder="1" applyAlignment="1">
      <alignment horizontal="center" vertical="center" wrapText="1"/>
      <protection/>
    </xf>
    <xf numFmtId="0" fontId="13" fillId="0" borderId="14" xfId="0" applyFont="1" applyFill="1" applyBorder="1"/>
    <xf numFmtId="0" fontId="13" fillId="0" borderId="14" xfId="0" applyFont="1" applyFill="1" applyBorder="1" applyAlignment="1">
      <alignment horizontal="center"/>
    </xf>
    <xf numFmtId="164" fontId="10" fillId="0" borderId="3" xfId="23" applyNumberFormat="1" applyFont="1" applyFill="1" applyBorder="1" applyAlignment="1">
      <alignment horizontal="center" vertical="center" wrapText="1"/>
      <protection/>
    </xf>
    <xf numFmtId="164" fontId="19" fillId="0" borderId="28" xfId="23" applyNumberFormat="1" applyFont="1" applyFill="1" applyBorder="1" applyAlignment="1">
      <alignment horizontal="center" vertical="center" wrapText="1"/>
      <protection/>
    </xf>
    <xf numFmtId="3" fontId="7" fillId="0" borderId="3" xfId="23" applyNumberFormat="1" applyFont="1" applyFill="1" applyBorder="1" applyAlignment="1">
      <alignment horizontal="center" vertical="center" wrapText="1"/>
      <protection/>
    </xf>
    <xf numFmtId="3" fontId="7" fillId="0" borderId="1" xfId="23" applyNumberFormat="1" applyFont="1" applyFill="1" applyBorder="1" applyAlignment="1">
      <alignment horizontal="center" vertical="center" wrapText="1"/>
      <protection/>
    </xf>
    <xf numFmtId="0" fontId="16" fillId="0" borderId="12" xfId="0" applyFont="1" applyFill="1" applyBorder="1" applyAlignment="1">
      <alignment horizontal="center" vertical="center"/>
    </xf>
    <xf numFmtId="164" fontId="7" fillId="0" borderId="1" xfId="22" applyNumberFormat="1" applyFont="1" applyFill="1" applyBorder="1" applyAlignment="1">
      <alignment horizontal="center" vertical="center" wrapText="1"/>
      <protection/>
    </xf>
    <xf numFmtId="164" fontId="22" fillId="0" borderId="1" xfId="23" applyNumberFormat="1" applyFont="1" applyFill="1" applyBorder="1" applyAlignment="1">
      <alignment horizontal="center" vertical="center" wrapText="1"/>
      <protection/>
    </xf>
    <xf numFmtId="0" fontId="5" fillId="0" borderId="3" xfId="22" applyFont="1" applyFill="1" applyBorder="1" applyAlignment="1">
      <alignment horizontal="center" vertical="center" wrapText="1"/>
      <protection/>
    </xf>
    <xf numFmtId="0" fontId="5" fillId="0" borderId="1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16" fillId="0" borderId="3" xfId="22" applyFont="1" applyFill="1" applyBorder="1" applyAlignment="1">
      <alignment horizontal="center" vertical="center" wrapText="1"/>
      <protection/>
    </xf>
    <xf numFmtId="0" fontId="16" fillId="0" borderId="3" xfId="0" applyFont="1" applyFill="1" applyBorder="1" applyAlignment="1">
      <alignment horizontal="center" vertical="center" wrapText="1"/>
    </xf>
    <xf numFmtId="1" fontId="5" fillId="0" borderId="3" xfId="23" applyNumberFormat="1" applyFont="1" applyFill="1" applyBorder="1" applyAlignment="1">
      <alignment horizontal="center" vertical="center" wrapText="1"/>
      <protection/>
    </xf>
    <xf numFmtId="0" fontId="10" fillId="0" borderId="10" xfId="23" applyFont="1" applyFill="1" applyBorder="1" applyAlignment="1">
      <alignment horizontal="center" vertical="center" wrapText="1"/>
      <protection/>
    </xf>
    <xf numFmtId="0" fontId="16" fillId="0" borderId="1" xfId="22" applyFont="1" applyFill="1" applyBorder="1" applyAlignment="1">
      <alignment horizontal="center" vertical="center" wrapText="1"/>
      <protection/>
    </xf>
    <xf numFmtId="1" fontId="5" fillId="0" borderId="1" xfId="23" applyNumberFormat="1" applyFont="1" applyFill="1" applyBorder="1" applyAlignment="1">
      <alignment horizontal="center" vertical="center" wrapText="1"/>
      <protection/>
    </xf>
    <xf numFmtId="0" fontId="10" fillId="0" borderId="1" xfId="23" applyFont="1" applyFill="1" applyBorder="1" applyAlignment="1">
      <alignment horizontal="center" vertical="center" wrapText="1"/>
      <protection/>
    </xf>
    <xf numFmtId="0" fontId="5" fillId="0" borderId="1" xfId="20" applyFont="1" applyFill="1" applyBorder="1" applyAlignment="1">
      <alignment horizontal="center" vertical="center"/>
    </xf>
    <xf numFmtId="0" fontId="16" fillId="0" borderId="1" xfId="24" applyFont="1" applyFill="1" applyBorder="1" applyAlignment="1">
      <alignment horizontal="center" vertical="center"/>
      <protection/>
    </xf>
    <xf numFmtId="0" fontId="16" fillId="0" borderId="1" xfId="24" applyFont="1" applyFill="1" applyBorder="1" applyAlignment="1">
      <alignment horizontal="center" vertical="center" wrapText="1"/>
      <protection/>
    </xf>
    <xf numFmtId="0" fontId="5" fillId="0" borderId="1" xfId="20" applyFont="1" applyFill="1" applyBorder="1" applyAlignment="1">
      <alignment horizontal="center" vertical="center" wrapText="1"/>
    </xf>
    <xf numFmtId="0" fontId="16" fillId="0" borderId="1" xfId="22" applyFont="1" applyFill="1" applyBorder="1" applyAlignment="1">
      <alignment horizontal="center" vertical="center"/>
      <protection/>
    </xf>
    <xf numFmtId="0" fontId="5" fillId="0" borderId="21" xfId="20" applyFont="1" applyFill="1" applyBorder="1" applyAlignment="1">
      <alignment horizontal="center" vertical="center" wrapText="1"/>
    </xf>
    <xf numFmtId="0" fontId="16" fillId="0" borderId="21" xfId="22" applyFont="1" applyFill="1" applyBorder="1" applyAlignment="1">
      <alignment horizontal="center" vertical="center"/>
      <protection/>
    </xf>
    <xf numFmtId="0" fontId="16" fillId="0" borderId="21" xfId="0" applyFont="1" applyFill="1" applyBorder="1" applyAlignment="1">
      <alignment horizontal="center" vertical="center" wrapText="1"/>
    </xf>
    <xf numFmtId="0" fontId="10" fillId="0" borderId="21" xfId="23" applyFont="1" applyFill="1" applyBorder="1" applyAlignment="1">
      <alignment horizontal="center" vertical="center" wrapText="1"/>
      <protection/>
    </xf>
    <xf numFmtId="164" fontId="5" fillId="0" borderId="3" xfId="23" applyNumberFormat="1" applyFont="1" applyFill="1" applyBorder="1" applyAlignment="1">
      <alignment horizontal="center" vertical="center" wrapText="1"/>
      <protection/>
    </xf>
    <xf numFmtId="3" fontId="5" fillId="0" borderId="3" xfId="23" applyNumberFormat="1" applyFont="1" applyFill="1" applyBorder="1" applyAlignment="1">
      <alignment horizontal="center" vertical="center" wrapText="1"/>
      <protection/>
    </xf>
    <xf numFmtId="164" fontId="14" fillId="0" borderId="3" xfId="23" applyNumberFormat="1" applyFont="1" applyFill="1" applyBorder="1" applyAlignment="1">
      <alignment horizontal="center" vertical="center" wrapText="1"/>
      <protection/>
    </xf>
    <xf numFmtId="0" fontId="16" fillId="0" borderId="3" xfId="0" applyFont="1" applyFill="1" applyBorder="1" applyAlignment="1">
      <alignment horizontal="center" vertical="center"/>
    </xf>
    <xf numFmtId="164" fontId="14" fillId="0" borderId="28" xfId="23" applyNumberFormat="1" applyFont="1" applyFill="1" applyBorder="1" applyAlignment="1">
      <alignment horizontal="center" vertical="center" wrapText="1"/>
      <protection/>
    </xf>
    <xf numFmtId="0" fontId="17" fillId="0" borderId="1" xfId="0" applyFont="1" applyFill="1" applyBorder="1" applyAlignment="1">
      <alignment horizontal="center" vertical="center" wrapText="1"/>
    </xf>
    <xf numFmtId="164" fontId="7" fillId="0" borderId="26" xfId="23" applyNumberFormat="1" applyFont="1" applyFill="1" applyBorder="1" applyAlignment="1">
      <alignment horizontal="center" vertical="center" wrapText="1"/>
      <protection/>
    </xf>
    <xf numFmtId="0" fontId="7" fillId="0" borderId="3" xfId="23" applyFont="1" applyFill="1" applyBorder="1" applyAlignment="1">
      <alignment horizontal="center" vertical="center" wrapText="1"/>
      <protection/>
    </xf>
    <xf numFmtId="164" fontId="19" fillId="0" borderId="15" xfId="23" applyNumberFormat="1" applyFont="1" applyFill="1" applyBorder="1" applyAlignment="1">
      <alignment horizontal="center" vertical="center" wrapText="1"/>
      <protection/>
    </xf>
    <xf numFmtId="0" fontId="14" fillId="0" borderId="8" xfId="23" applyFont="1" applyFill="1" applyBorder="1" applyAlignment="1">
      <alignment horizontal="center" vertical="center" wrapText="1"/>
      <protection/>
    </xf>
    <xf numFmtId="164" fontId="8" fillId="0" borderId="3" xfId="23" applyNumberFormat="1" applyFont="1" applyFill="1" applyBorder="1" applyAlignment="1">
      <alignment horizontal="center" vertical="center" wrapText="1"/>
      <protection/>
    </xf>
    <xf numFmtId="0" fontId="9" fillId="0" borderId="3" xfId="0" applyFont="1" applyFill="1" applyBorder="1" applyAlignment="1">
      <alignment horizontal="center" vertical="center"/>
    </xf>
    <xf numFmtId="164" fontId="8" fillId="0" borderId="28" xfId="23" applyNumberFormat="1" applyFont="1" applyFill="1" applyBorder="1" applyAlignment="1">
      <alignment horizontal="center" vertical="center" wrapText="1"/>
      <protection/>
    </xf>
    <xf numFmtId="0" fontId="3" fillId="0" borderId="24" xfId="23" applyFont="1" applyFill="1" applyBorder="1" applyAlignment="1">
      <alignment horizontal="center" vertical="center" wrapText="1"/>
      <protection/>
    </xf>
    <xf numFmtId="0" fontId="3" fillId="0" borderId="29" xfId="23" applyFont="1" applyFill="1" applyBorder="1" applyAlignment="1">
      <alignment horizontal="center" vertical="center" wrapText="1"/>
      <protection/>
    </xf>
    <xf numFmtId="0" fontId="7" fillId="0" borderId="9" xfId="23" applyFont="1" applyFill="1" applyBorder="1" applyAlignment="1">
      <alignment vertical="center" wrapText="1"/>
      <protection/>
    </xf>
    <xf numFmtId="0" fontId="7" fillId="0" borderId="10" xfId="23" applyFont="1" applyFill="1" applyBorder="1" applyAlignment="1">
      <alignment horizontal="center" vertical="center" wrapText="1"/>
      <protection/>
    </xf>
    <xf numFmtId="0" fontId="13" fillId="0" borderId="10" xfId="0" applyFont="1" applyFill="1" applyBorder="1" applyAlignment="1">
      <alignment horizontal="center"/>
    </xf>
    <xf numFmtId="0" fontId="7" fillId="0" borderId="12" xfId="23" applyFont="1" applyFill="1" applyBorder="1" applyAlignment="1">
      <alignment vertical="center" wrapText="1"/>
      <protection/>
    </xf>
    <xf numFmtId="0" fontId="13" fillId="0" borderId="1" xfId="0" applyFont="1" applyFill="1" applyBorder="1" applyAlignment="1">
      <alignment horizontal="left" vertical="center" wrapText="1"/>
    </xf>
    <xf numFmtId="0" fontId="13" fillId="0" borderId="20" xfId="0" applyFont="1" applyFill="1" applyBorder="1"/>
    <xf numFmtId="0" fontId="13" fillId="0" borderId="21" xfId="0" applyFont="1" applyFill="1" applyBorder="1"/>
    <xf numFmtId="0" fontId="7" fillId="0" borderId="21" xfId="23" applyFont="1" applyFill="1" applyBorder="1" applyAlignment="1">
      <alignment horizontal="center" vertical="center" wrapText="1"/>
      <protection/>
    </xf>
    <xf numFmtId="0" fontId="13" fillId="0" borderId="21" xfId="0" applyFont="1" applyFill="1" applyBorder="1" applyAlignment="1">
      <alignment horizontal="center"/>
    </xf>
    <xf numFmtId="0" fontId="5" fillId="0" borderId="10" xfId="22" applyFont="1" applyFill="1" applyBorder="1" applyAlignment="1">
      <alignment horizontal="center" vertical="center" wrapText="1"/>
      <protection/>
    </xf>
    <xf numFmtId="164" fontId="7" fillId="0" borderId="30" xfId="22" applyNumberFormat="1" applyFont="1" applyFill="1" applyBorder="1" applyAlignment="1">
      <alignment horizontal="center" vertical="center" wrapText="1"/>
      <protection/>
    </xf>
    <xf numFmtId="164" fontId="19" fillId="0" borderId="23" xfId="23" applyNumberFormat="1" applyFont="1" applyFill="1" applyBorder="1" applyAlignment="1">
      <alignment horizontal="center" vertical="center" wrapText="1"/>
      <protection/>
    </xf>
    <xf numFmtId="0" fontId="13" fillId="0" borderId="23" xfId="0" applyFont="1" applyFill="1" applyBorder="1" applyAlignment="1">
      <alignment horizontal="center" vertical="center"/>
    </xf>
    <xf numFmtId="0" fontId="7" fillId="0" borderId="21" xfId="22" applyFont="1" applyFill="1" applyBorder="1" applyAlignment="1">
      <alignment horizontal="center" vertical="center" wrapText="1"/>
      <protection/>
    </xf>
    <xf numFmtId="164" fontId="7" fillId="0" borderId="31" xfId="22" applyNumberFormat="1" applyFont="1" applyFill="1" applyBorder="1" applyAlignment="1">
      <alignment horizontal="center" vertical="center" wrapText="1"/>
      <protection/>
    </xf>
    <xf numFmtId="0" fontId="3" fillId="0" borderId="32" xfId="23" applyFont="1" applyFill="1" applyBorder="1" applyAlignment="1">
      <alignment horizontal="center" vertical="center" wrapText="1"/>
      <protection/>
    </xf>
    <xf numFmtId="164" fontId="3" fillId="0" borderId="32" xfId="23" applyNumberFormat="1" applyFont="1" applyFill="1" applyBorder="1" applyAlignment="1">
      <alignment horizontal="center" vertical="center" wrapText="1"/>
      <protection/>
    </xf>
    <xf numFmtId="164" fontId="3" fillId="0" borderId="33" xfId="23" applyNumberFormat="1" applyFont="1" applyFill="1" applyBorder="1" applyAlignment="1">
      <alignment horizontal="center" vertical="center" wrapText="1"/>
      <protection/>
    </xf>
    <xf numFmtId="0" fontId="16" fillId="0" borderId="10" xfId="22" applyFont="1" applyFill="1" applyBorder="1" applyAlignment="1">
      <alignment horizontal="center" vertical="center" wrapText="1"/>
      <protection/>
    </xf>
    <xf numFmtId="0" fontId="16" fillId="0" borderId="10" xfId="0" applyFont="1" applyFill="1" applyBorder="1" applyAlignment="1">
      <alignment horizontal="center" vertical="center" wrapText="1"/>
    </xf>
    <xf numFmtId="1" fontId="5" fillId="0" borderId="10" xfId="23" applyNumberFormat="1" applyFont="1" applyFill="1" applyBorder="1" applyAlignment="1">
      <alignment horizontal="center" vertical="center" wrapText="1"/>
      <protection/>
    </xf>
    <xf numFmtId="0" fontId="5" fillId="0" borderId="12" xfId="20" applyFont="1" applyFill="1" applyBorder="1" applyAlignment="1">
      <alignment horizontal="center" vertical="center"/>
    </xf>
    <xf numFmtId="0" fontId="5" fillId="0" borderId="12" xfId="20" applyFont="1" applyFill="1" applyBorder="1" applyAlignment="1">
      <alignment horizontal="center" vertical="center" wrapText="1"/>
    </xf>
    <xf numFmtId="0" fontId="5" fillId="0" borderId="20" xfId="20" applyFont="1" applyFill="1" applyBorder="1" applyAlignment="1">
      <alignment horizontal="center" vertical="center" wrapText="1"/>
    </xf>
    <xf numFmtId="0" fontId="16" fillId="0" borderId="21" xfId="22" applyFont="1" applyFill="1" applyBorder="1" applyAlignment="1">
      <alignment horizontal="center" vertical="center" wrapText="1"/>
      <protection/>
    </xf>
    <xf numFmtId="0" fontId="5" fillId="0" borderId="23" xfId="22" applyFont="1" applyFill="1" applyBorder="1" applyAlignment="1">
      <alignment horizontal="center" vertical="center" wrapText="1"/>
      <protection/>
    </xf>
    <xf numFmtId="0" fontId="5" fillId="0" borderId="26" xfId="23" applyFont="1" applyFill="1" applyBorder="1" applyAlignment="1">
      <alignment horizontal="center" vertical="center" wrapText="1"/>
      <protection/>
    </xf>
    <xf numFmtId="0" fontId="3" fillId="0" borderId="14" xfId="23" applyFont="1" applyFill="1" applyBorder="1" applyAlignment="1">
      <alignment horizontal="center" vertical="center" wrapText="1"/>
      <protection/>
    </xf>
    <xf numFmtId="0" fontId="3" fillId="0" borderId="15" xfId="23" applyFont="1" applyFill="1" applyBorder="1" applyAlignment="1">
      <alignment horizontal="center" vertical="center" wrapText="1"/>
      <protection/>
    </xf>
    <xf numFmtId="0" fontId="15" fillId="0" borderId="3" xfId="21" applyFont="1" applyFill="1" applyBorder="1" applyAlignment="1">
      <alignment horizontal="center" vertical="center" wrapText="1"/>
      <protection/>
    </xf>
    <xf numFmtId="164" fontId="7" fillId="0" borderId="28" xfId="23" applyNumberFormat="1" applyFont="1" applyFill="1" applyBorder="1" applyAlignment="1">
      <alignment horizontal="center" vertical="center" wrapText="1"/>
      <protection/>
    </xf>
    <xf numFmtId="164" fontId="7" fillId="0" borderId="15" xfId="23" applyNumberFormat="1" applyFont="1" applyFill="1" applyBorder="1" applyAlignment="1">
      <alignment horizontal="center" vertical="center" wrapText="1"/>
      <protection/>
    </xf>
    <xf numFmtId="164" fontId="5" fillId="0" borderId="9" xfId="23" applyNumberFormat="1" applyFont="1" applyFill="1" applyBorder="1" applyAlignment="1">
      <alignment horizontal="center" vertical="center" wrapText="1"/>
      <protection/>
    </xf>
    <xf numFmtId="164" fontId="5" fillId="0" borderId="11" xfId="23" applyNumberFormat="1" applyFont="1" applyFill="1" applyBorder="1" applyAlignment="1">
      <alignment horizontal="center" vertical="center" wrapText="1"/>
      <protection/>
    </xf>
    <xf numFmtId="164" fontId="5" fillId="0" borderId="12" xfId="23" applyNumberFormat="1" applyFont="1" applyFill="1" applyBorder="1" applyAlignment="1">
      <alignment horizontal="center" vertical="center" wrapText="1"/>
      <protection/>
    </xf>
    <xf numFmtId="164" fontId="5" fillId="0" borderId="4" xfId="23" applyNumberFormat="1" applyFont="1" applyFill="1" applyBorder="1" applyAlignment="1">
      <alignment horizontal="center" vertical="center" wrapText="1"/>
      <protection/>
    </xf>
    <xf numFmtId="164" fontId="5" fillId="0" borderId="20" xfId="23" applyNumberFormat="1" applyFont="1" applyFill="1" applyBorder="1" applyAlignment="1">
      <alignment horizontal="center" vertical="center" wrapText="1"/>
      <protection/>
    </xf>
    <xf numFmtId="164" fontId="5" fillId="0" borderId="21" xfId="23" applyNumberFormat="1" applyFont="1" applyFill="1" applyBorder="1" applyAlignment="1">
      <alignment horizontal="center" vertical="center" wrapText="1"/>
      <protection/>
    </xf>
    <xf numFmtId="164" fontId="5" fillId="0" borderId="22" xfId="23" applyNumberFormat="1" applyFont="1" applyFill="1" applyBorder="1" applyAlignment="1">
      <alignment horizontal="center" vertical="center" wrapText="1"/>
      <protection/>
    </xf>
    <xf numFmtId="0" fontId="5" fillId="0" borderId="34" xfId="23" applyFont="1" applyFill="1" applyBorder="1" applyAlignment="1">
      <alignment horizontal="center" vertical="center" wrapText="1"/>
      <protection/>
    </xf>
    <xf numFmtId="164" fontId="7" fillId="0" borderId="11" xfId="23" applyNumberFormat="1" applyFont="1" applyFill="1" applyBorder="1" applyAlignment="1">
      <alignment horizontal="center" vertical="center" wrapText="1"/>
      <protection/>
    </xf>
    <xf numFmtId="0" fontId="5" fillId="0" borderId="12" xfId="22" applyFont="1" applyFill="1" applyBorder="1" applyAlignment="1">
      <alignment horizontal="center" vertical="center" wrapText="1"/>
      <protection/>
    </xf>
    <xf numFmtId="0" fontId="5" fillId="0" borderId="20" xfId="22" applyFont="1" applyFill="1" applyBorder="1" applyAlignment="1">
      <alignment horizontal="center" vertical="center" wrapText="1"/>
      <protection/>
    </xf>
    <xf numFmtId="164" fontId="7" fillId="0" borderId="22" xfId="23" applyNumberFormat="1" applyFont="1" applyFill="1" applyBorder="1" applyAlignment="1">
      <alignment horizontal="center" vertical="center" wrapText="1"/>
      <protection/>
    </xf>
    <xf numFmtId="0" fontId="7" fillId="0" borderId="1" xfId="25" applyNumberFormat="1" applyFont="1" applyFill="1" applyBorder="1" applyAlignment="1">
      <alignment horizontal="center" vertical="center" wrapText="1"/>
    </xf>
    <xf numFmtId="164" fontId="5" fillId="0" borderId="28" xfId="23" applyNumberFormat="1" applyFont="1" applyFill="1" applyBorder="1" applyAlignment="1">
      <alignment horizontal="center" vertical="center" wrapText="1"/>
      <protection/>
    </xf>
    <xf numFmtId="164" fontId="5" fillId="0" borderId="15" xfId="23" applyNumberFormat="1" applyFont="1" applyFill="1" applyBorder="1" applyAlignment="1">
      <alignment horizontal="center" vertical="center" wrapText="1"/>
      <protection/>
    </xf>
    <xf numFmtId="0" fontId="3" fillId="0" borderId="7" xfId="23" applyFont="1" applyFill="1" applyBorder="1" applyAlignment="1">
      <alignment horizontal="center" vertical="center" wrapText="1"/>
      <protection/>
    </xf>
    <xf numFmtId="164" fontId="3" fillId="0" borderId="5" xfId="23" applyNumberFormat="1" applyFont="1" applyFill="1" applyBorder="1" applyAlignment="1">
      <alignment horizontal="center" vertical="center" wrapText="1"/>
      <protection/>
    </xf>
    <xf numFmtId="164" fontId="11" fillId="0" borderId="10" xfId="23" applyNumberFormat="1" applyFont="1" applyFill="1" applyBorder="1" applyAlignment="1">
      <alignment horizontal="center" vertical="center" wrapText="1"/>
      <protection/>
    </xf>
    <xf numFmtId="164" fontId="11" fillId="0" borderId="11" xfId="23" applyNumberFormat="1" applyFont="1" applyFill="1" applyBorder="1" applyAlignment="1">
      <alignment horizontal="center" vertical="center" wrapText="1"/>
      <protection/>
    </xf>
    <xf numFmtId="164" fontId="11" fillId="0" borderId="1" xfId="23" applyNumberFormat="1" applyFont="1" applyFill="1" applyBorder="1" applyAlignment="1">
      <alignment horizontal="center" vertical="center" wrapText="1"/>
      <protection/>
    </xf>
    <xf numFmtId="164" fontId="11" fillId="0" borderId="4" xfId="23" applyNumberFormat="1" applyFont="1" applyFill="1" applyBorder="1" applyAlignment="1">
      <alignment horizontal="center" vertical="center" wrapText="1"/>
      <protection/>
    </xf>
    <xf numFmtId="0" fontId="16" fillId="0" borderId="1" xfId="20" applyFont="1" applyFill="1" applyBorder="1" applyAlignment="1">
      <alignment horizontal="center" vertical="center" wrapText="1"/>
    </xf>
    <xf numFmtId="164" fontId="21" fillId="0" borderId="1" xfId="23" applyNumberFormat="1" applyFont="1" applyFill="1" applyBorder="1" applyAlignment="1">
      <alignment horizontal="center" vertical="center" wrapText="1"/>
      <protection/>
    </xf>
    <xf numFmtId="164" fontId="21" fillId="0" borderId="4" xfId="23" applyNumberFormat="1" applyFont="1" applyFill="1" applyBorder="1" applyAlignment="1">
      <alignment horizontal="center" vertical="center" wrapText="1"/>
      <protection/>
    </xf>
    <xf numFmtId="0" fontId="5" fillId="0" borderId="4" xfId="23" applyFont="1" applyFill="1" applyBorder="1" applyAlignment="1">
      <alignment horizontal="center" vertical="center" wrapText="1"/>
      <protection/>
    </xf>
    <xf numFmtId="3" fontId="5" fillId="0" borderId="4" xfId="23" applyNumberFormat="1" applyFont="1" applyFill="1" applyBorder="1" applyAlignment="1">
      <alignment horizontal="center" vertical="center" wrapText="1"/>
      <protection/>
    </xf>
    <xf numFmtId="0" fontId="18" fillId="0" borderId="1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/>
    </xf>
    <xf numFmtId="164" fontId="7" fillId="0" borderId="35" xfId="23" applyNumberFormat="1" applyFont="1" applyFill="1" applyBorder="1" applyAlignment="1">
      <alignment horizontal="center" vertical="center" wrapText="1"/>
      <protection/>
    </xf>
    <xf numFmtId="164" fontId="7" fillId="0" borderId="36" xfId="23" applyNumberFormat="1" applyFont="1" applyFill="1" applyBorder="1" applyAlignment="1">
      <alignment horizontal="center" vertical="center" wrapText="1"/>
      <protection/>
    </xf>
    <xf numFmtId="164" fontId="7" fillId="0" borderId="37" xfId="23" applyNumberFormat="1" applyFont="1" applyFill="1" applyBorder="1" applyAlignment="1">
      <alignment horizontal="center" vertical="center" wrapText="1"/>
      <protection/>
    </xf>
    <xf numFmtId="164" fontId="7" fillId="0" borderId="38" xfId="23" applyNumberFormat="1" applyFont="1" applyFill="1" applyBorder="1" applyAlignment="1">
      <alignment horizontal="center" vertical="center" wrapText="1"/>
      <protection/>
    </xf>
    <xf numFmtId="0" fontId="7" fillId="0" borderId="37" xfId="23" applyFont="1" applyFill="1" applyBorder="1" applyAlignment="1">
      <alignment horizontal="center" vertical="center" wrapText="1"/>
      <protection/>
    </xf>
    <xf numFmtId="0" fontId="7" fillId="0" borderId="38" xfId="23" applyFont="1" applyFill="1" applyBorder="1" applyAlignment="1">
      <alignment horizontal="center" vertical="center" wrapText="1"/>
      <protection/>
    </xf>
    <xf numFmtId="3" fontId="7" fillId="0" borderId="4" xfId="23" applyNumberFormat="1" applyFont="1" applyFill="1" applyBorder="1" applyAlignment="1">
      <alignment horizontal="center" vertical="center" wrapText="1"/>
      <protection/>
    </xf>
    <xf numFmtId="3" fontId="7" fillId="0" borderId="37" xfId="23" applyNumberFormat="1" applyFont="1" applyFill="1" applyBorder="1" applyAlignment="1">
      <alignment horizontal="center" vertical="center" wrapText="1"/>
      <protection/>
    </xf>
    <xf numFmtId="3" fontId="7" fillId="0" borderId="38" xfId="23" applyNumberFormat="1" applyFont="1" applyFill="1" applyBorder="1" applyAlignment="1">
      <alignment horizontal="center" vertical="center" wrapText="1"/>
      <protection/>
    </xf>
    <xf numFmtId="164" fontId="7" fillId="0" borderId="39" xfId="23" applyNumberFormat="1" applyFont="1" applyFill="1" applyBorder="1" applyAlignment="1">
      <alignment horizontal="center" vertical="center" wrapText="1"/>
      <protection/>
    </xf>
    <xf numFmtId="164" fontId="7" fillId="0" borderId="40" xfId="23" applyNumberFormat="1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 horizontal="center"/>
    </xf>
    <xf numFmtId="164" fontId="3" fillId="0" borderId="29" xfId="23" applyNumberFormat="1" applyFont="1" applyFill="1" applyBorder="1" applyAlignment="1">
      <alignment horizontal="center" vertical="center" wrapText="1"/>
      <protection/>
    </xf>
    <xf numFmtId="0" fontId="15" fillId="0" borderId="17" xfId="21" applyFont="1" applyFill="1" applyBorder="1" applyAlignment="1">
      <alignment horizontal="center" vertical="center" wrapText="1"/>
      <protection/>
    </xf>
    <xf numFmtId="0" fontId="15" fillId="0" borderId="2" xfId="21" applyFont="1" applyFill="1" applyBorder="1" applyAlignment="1">
      <alignment horizontal="center" vertical="center" wrapText="1"/>
      <protection/>
    </xf>
    <xf numFmtId="0" fontId="15" fillId="0" borderId="41" xfId="21" applyFont="1" applyFill="1" applyBorder="1" applyAlignment="1">
      <alignment horizontal="center" vertical="center" wrapText="1"/>
      <protection/>
    </xf>
    <xf numFmtId="0" fontId="7" fillId="0" borderId="9" xfId="23" applyFont="1" applyFill="1" applyBorder="1" applyAlignment="1">
      <alignment horizontal="center" vertical="center" wrapText="1"/>
      <protection/>
    </xf>
    <xf numFmtId="0" fontId="7" fillId="0" borderId="12" xfId="23" applyFont="1" applyFill="1" applyBorder="1" applyAlignment="1">
      <alignment horizontal="center" vertical="center" wrapText="1"/>
      <protection/>
    </xf>
    <xf numFmtId="0" fontId="7" fillId="0" borderId="20" xfId="23" applyFont="1" applyFill="1" applyBorder="1" applyAlignment="1">
      <alignment horizontal="center" vertical="center" wrapText="1"/>
      <protection/>
    </xf>
    <xf numFmtId="166" fontId="0" fillId="0" borderId="0" xfId="0" applyNumberFormat="1" applyAlignment="1">
      <alignment horizontal="center" vertical="center"/>
    </xf>
    <xf numFmtId="0" fontId="26" fillId="0" borderId="0" xfId="0" applyFont="1" applyAlignment="1">
      <alignment horizontal="left" vertical="top" wrapText="1"/>
    </xf>
    <xf numFmtId="0" fontId="27" fillId="0" borderId="0" xfId="0" applyFont="1" applyAlignment="1">
      <alignment horizontal="right" vertical="top" wrapText="1"/>
    </xf>
    <xf numFmtId="0" fontId="23" fillId="0" borderId="12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6" fillId="0" borderId="2" xfId="0" applyFont="1" applyBorder="1" applyAlignment="1">
      <alignment horizontal="left" vertical="center" wrapText="1"/>
    </xf>
    <xf numFmtId="3" fontId="23" fillId="0" borderId="42" xfId="0" applyNumberFormat="1" applyFont="1" applyBorder="1" applyAlignment="1">
      <alignment horizontal="center" vertical="center" wrapText="1"/>
    </xf>
    <xf numFmtId="3" fontId="26" fillId="0" borderId="12" xfId="0" applyNumberFormat="1" applyFont="1" applyBorder="1" applyAlignment="1">
      <alignment horizontal="center" vertical="center" wrapText="1"/>
    </xf>
    <xf numFmtId="3" fontId="26" fillId="0" borderId="1" xfId="0" applyNumberFormat="1" applyFont="1" applyBorder="1" applyAlignment="1">
      <alignment horizontal="center" vertical="center" wrapText="1"/>
    </xf>
    <xf numFmtId="3" fontId="26" fillId="0" borderId="4" xfId="0" applyNumberFormat="1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6" fillId="0" borderId="2" xfId="0" applyFont="1" applyBorder="1" applyAlignment="1">
      <alignment horizontal="left" vertical="center" wrapText="1"/>
    </xf>
    <xf numFmtId="3" fontId="26" fillId="0" borderId="12" xfId="0" applyNumberFormat="1" applyFont="1" applyBorder="1" applyAlignment="1">
      <alignment horizontal="center" vertical="center" wrapText="1"/>
    </xf>
    <xf numFmtId="3" fontId="26" fillId="0" borderId="1" xfId="0" applyNumberFormat="1" applyFont="1" applyBorder="1" applyAlignment="1">
      <alignment horizontal="center" vertical="center" wrapText="1"/>
    </xf>
    <xf numFmtId="3" fontId="26" fillId="0" borderId="4" xfId="0" applyNumberFormat="1" applyFont="1" applyBorder="1" applyAlignment="1">
      <alignment horizontal="left" vertical="top" wrapText="1"/>
    </xf>
    <xf numFmtId="3" fontId="23" fillId="0" borderId="42" xfId="0" applyNumberFormat="1" applyFont="1" applyBorder="1" applyAlignment="1">
      <alignment horizontal="center" vertical="center"/>
    </xf>
    <xf numFmtId="3" fontId="26" fillId="0" borderId="12" xfId="0" applyNumberFormat="1" applyFont="1" applyBorder="1" applyAlignment="1">
      <alignment horizontal="center" vertical="center"/>
    </xf>
    <xf numFmtId="3" fontId="26" fillId="0" borderId="1" xfId="0" applyNumberFormat="1" applyFont="1" applyBorder="1" applyAlignment="1">
      <alignment horizontal="center" vertical="center"/>
    </xf>
    <xf numFmtId="3" fontId="26" fillId="0" borderId="4" xfId="0" applyNumberFormat="1" applyFont="1" applyBorder="1" applyAlignment="1">
      <alignment horizontal="center" vertical="center"/>
    </xf>
    <xf numFmtId="3" fontId="23" fillId="0" borderId="43" xfId="0" applyNumberFormat="1" applyFont="1" applyBorder="1" applyAlignment="1">
      <alignment horizontal="center" vertical="center"/>
    </xf>
    <xf numFmtId="3" fontId="23" fillId="0" borderId="5" xfId="0" applyNumberFormat="1" applyFont="1" applyBorder="1" applyAlignment="1">
      <alignment horizontal="center" vertical="center"/>
    </xf>
    <xf numFmtId="3" fontId="23" fillId="0" borderId="6" xfId="0" applyNumberFormat="1" applyFont="1" applyBorder="1" applyAlignment="1">
      <alignment horizontal="center" vertical="center"/>
    </xf>
    <xf numFmtId="3" fontId="23" fillId="0" borderId="8" xfId="0" applyNumberFormat="1" applyFont="1" applyBorder="1" applyAlignment="1">
      <alignment horizontal="center" vertical="center"/>
    </xf>
    <xf numFmtId="0" fontId="23" fillId="0" borderId="0" xfId="0" applyFont="1" applyAlignment="1">
      <alignment vertical="center" wrapText="1"/>
    </xf>
    <xf numFmtId="0" fontId="26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 vertical="top" wrapText="1"/>
    </xf>
    <xf numFmtId="0" fontId="31" fillId="0" borderId="0" xfId="0" applyFont="1" applyAlignment="1">
      <alignment horizontal="center" vertical="top" wrapText="1"/>
    </xf>
    <xf numFmtId="0" fontId="13" fillId="0" borderId="0" xfId="0" applyFont="1"/>
    <xf numFmtId="0" fontId="33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/>
    </xf>
    <xf numFmtId="0" fontId="31" fillId="0" borderId="1" xfId="0" applyFont="1" applyBorder="1" applyAlignment="1">
      <alignment horizontal="center" vertical="center" wrapText="1"/>
    </xf>
    <xf numFmtId="0" fontId="34" fillId="0" borderId="1" xfId="0" applyFont="1" applyBorder="1" applyAlignment="1">
      <alignment horizontal="center" vertical="center" wrapText="1"/>
    </xf>
    <xf numFmtId="41" fontId="34" fillId="3" borderId="1" xfId="25" applyNumberFormat="1" applyFont="1" applyFill="1" applyBorder="1" applyAlignment="1">
      <alignment vertical="center" wrapText="1"/>
    </xf>
    <xf numFmtId="4" fontId="31" fillId="0" borderId="1" xfId="0" applyNumberFormat="1" applyFont="1" applyBorder="1" applyAlignment="1">
      <alignment horizontal="center" vertical="center" wrapText="1"/>
    </xf>
    <xf numFmtId="164" fontId="13" fillId="3" borderId="1" xfId="0" applyNumberFormat="1" applyFont="1" applyFill="1" applyBorder="1" applyAlignment="1">
      <alignment horizontal="center" vertical="center" wrapText="1"/>
    </xf>
    <xf numFmtId="0" fontId="31" fillId="0" borderId="4" xfId="0" applyFont="1" applyBorder="1" applyAlignment="1">
      <alignment horizontal="center" vertical="center" wrapText="1"/>
    </xf>
    <xf numFmtId="0" fontId="32" fillId="0" borderId="44" xfId="0" applyFont="1" applyBorder="1" applyAlignment="1">
      <alignment horizontal="center" vertical="center" wrapText="1"/>
    </xf>
    <xf numFmtId="0" fontId="32" fillId="0" borderId="26" xfId="0" applyFont="1" applyBorder="1" applyAlignment="1">
      <alignment horizontal="center" vertical="center" wrapText="1"/>
    </xf>
    <xf numFmtId="164" fontId="32" fillId="0" borderId="26" xfId="0" applyNumberFormat="1" applyFont="1" applyBorder="1" applyAlignment="1">
      <alignment horizontal="center" vertical="center" wrapText="1"/>
    </xf>
    <xf numFmtId="0" fontId="32" fillId="0" borderId="27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3" fillId="0" borderId="5" xfId="0" applyFont="1" applyBorder="1" applyAlignment="1">
      <alignment horizontal="center" vertical="center" wrapText="1"/>
    </xf>
    <xf numFmtId="0" fontId="23" fillId="0" borderId="7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3" fillId="0" borderId="9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30" xfId="0" applyFont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 wrapText="1"/>
    </xf>
    <xf numFmtId="0" fontId="23" fillId="0" borderId="6" xfId="0" applyFont="1" applyBorder="1" applyAlignment="1">
      <alignment horizontal="center" vertical="center" wrapText="1"/>
    </xf>
    <xf numFmtId="0" fontId="23" fillId="0" borderId="8" xfId="0" applyFont="1" applyBorder="1" applyAlignment="1">
      <alignment horizontal="center" vertical="center" wrapText="1"/>
    </xf>
    <xf numFmtId="0" fontId="23" fillId="0" borderId="45" xfId="0" applyFont="1" applyBorder="1" applyAlignment="1">
      <alignment horizontal="center" vertical="center" wrapText="1"/>
    </xf>
    <xf numFmtId="0" fontId="23" fillId="0" borderId="42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 wrapText="1"/>
    </xf>
    <xf numFmtId="0" fontId="23" fillId="0" borderId="28" xfId="0" applyFont="1" applyBorder="1" applyAlignment="1">
      <alignment horizontal="center" vertical="center" wrapText="1"/>
    </xf>
    <xf numFmtId="0" fontId="23" fillId="3" borderId="0" xfId="0" applyFont="1" applyFill="1" applyAlignment="1">
      <alignment horizontal="center" vertical="center" wrapText="1"/>
    </xf>
    <xf numFmtId="0" fontId="23" fillId="3" borderId="5" xfId="0" applyFont="1" applyFill="1" applyBorder="1" applyAlignment="1">
      <alignment horizontal="center" vertical="center" wrapText="1"/>
    </xf>
    <xf numFmtId="0" fontId="23" fillId="3" borderId="6" xfId="0" applyFont="1" applyFill="1" applyBorder="1" applyAlignment="1">
      <alignment horizontal="center" vertical="center" wrapText="1"/>
    </xf>
    <xf numFmtId="0" fontId="23" fillId="3" borderId="8" xfId="0" applyFont="1" applyFill="1" applyBorder="1" applyAlignment="1">
      <alignment horizontal="center" vertical="center" wrapText="1"/>
    </xf>
    <xf numFmtId="0" fontId="31" fillId="0" borderId="15" xfId="0" applyFont="1" applyBorder="1" applyAlignment="1">
      <alignment horizontal="center" vertical="center" wrapText="1"/>
    </xf>
    <xf numFmtId="0" fontId="31" fillId="0" borderId="28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5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6" xfId="0" applyFont="1" applyBorder="1" applyAlignment="1">
      <alignment horizontal="center" vertical="center" wrapText="1"/>
    </xf>
    <xf numFmtId="164" fontId="31" fillId="0" borderId="14" xfId="0" applyNumberFormat="1" applyFont="1" applyBorder="1" applyAlignment="1">
      <alignment horizontal="center" vertical="center" wrapText="1"/>
    </xf>
    <xf numFmtId="164" fontId="31" fillId="0" borderId="3" xfId="0" applyNumberFormat="1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1" fillId="0" borderId="3" xfId="0" applyFont="1" applyBorder="1" applyAlignment="1">
      <alignment horizontal="center" vertical="center" wrapText="1"/>
    </xf>
    <xf numFmtId="3" fontId="31" fillId="3" borderId="14" xfId="0" applyNumberFormat="1" applyFont="1" applyFill="1" applyBorder="1" applyAlignment="1">
      <alignment horizontal="center" vertical="center"/>
    </xf>
    <xf numFmtId="3" fontId="31" fillId="3" borderId="3" xfId="0" applyNumberFormat="1" applyFont="1" applyFill="1" applyBorder="1" applyAlignment="1">
      <alignment horizontal="center" vertical="center"/>
    </xf>
    <xf numFmtId="164" fontId="13" fillId="3" borderId="14" xfId="0" applyNumberFormat="1" applyFont="1" applyFill="1" applyBorder="1" applyAlignment="1">
      <alignment horizontal="center" vertical="center" wrapText="1"/>
    </xf>
    <xf numFmtId="164" fontId="13" fillId="3" borderId="3" xfId="0" applyNumberFormat="1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32" fillId="0" borderId="9" xfId="0" applyFont="1" applyBorder="1" applyAlignment="1">
      <alignment horizontal="center" vertical="center"/>
    </xf>
    <xf numFmtId="0" fontId="32" fillId="0" borderId="13" xfId="0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 wrapText="1"/>
    </xf>
    <xf numFmtId="0" fontId="32" fillId="0" borderId="14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3" fillId="0" borderId="43" xfId="23" applyFont="1" applyFill="1" applyBorder="1" applyAlignment="1">
      <alignment horizontal="center" vertical="center" wrapText="1"/>
      <protection/>
    </xf>
    <xf numFmtId="0" fontId="3" fillId="0" borderId="46" xfId="23" applyFont="1" applyFill="1" applyBorder="1" applyAlignment="1">
      <alignment horizontal="center" vertical="center" wrapText="1"/>
      <protection/>
    </xf>
    <xf numFmtId="0" fontId="3" fillId="0" borderId="47" xfId="23" applyFont="1" applyFill="1" applyBorder="1" applyAlignment="1">
      <alignment horizontal="center" vertical="center" wrapText="1"/>
      <protection/>
    </xf>
    <xf numFmtId="0" fontId="3" fillId="0" borderId="48" xfId="23" applyFont="1" applyFill="1" applyBorder="1" applyAlignment="1">
      <alignment horizontal="center" vertical="center" wrapText="1"/>
      <protection/>
    </xf>
    <xf numFmtId="0" fontId="5" fillId="0" borderId="29" xfId="23" applyFont="1" applyFill="1" applyBorder="1" applyAlignment="1">
      <alignment horizontal="center" vertical="center" wrapText="1"/>
      <protection/>
    </xf>
    <xf numFmtId="0" fontId="5" fillId="0" borderId="34" xfId="23" applyFont="1" applyFill="1" applyBorder="1" applyAlignment="1">
      <alignment horizontal="center" vertical="center" wrapText="1"/>
      <protection/>
    </xf>
    <xf numFmtId="0" fontId="5" fillId="0" borderId="16" xfId="23" applyFont="1" applyFill="1" applyBorder="1" applyAlignment="1">
      <alignment horizontal="center" vertical="center" wrapText="1"/>
      <protection/>
    </xf>
    <xf numFmtId="0" fontId="5" fillId="0" borderId="10" xfId="22" applyFont="1" applyFill="1" applyBorder="1" applyAlignment="1">
      <alignment horizontal="center" vertical="center" wrapText="1"/>
      <protection/>
    </xf>
    <xf numFmtId="0" fontId="5" fillId="0" borderId="1" xfId="22" applyFont="1" applyFill="1" applyBorder="1" applyAlignment="1">
      <alignment horizontal="center" vertical="center" wrapText="1"/>
      <protection/>
    </xf>
    <xf numFmtId="0" fontId="5" fillId="0" borderId="13" xfId="23" applyFont="1" applyFill="1" applyBorder="1" applyAlignment="1">
      <alignment horizontal="center" vertical="center" wrapText="1"/>
      <protection/>
    </xf>
    <xf numFmtId="0" fontId="5" fillId="0" borderId="3" xfId="22" applyFont="1" applyFill="1" applyBorder="1" applyAlignment="1">
      <alignment horizontal="center" vertical="center" wrapText="1"/>
      <protection/>
    </xf>
    <xf numFmtId="0" fontId="5" fillId="0" borderId="14" xfId="22" applyFont="1" applyFill="1" applyBorder="1" applyAlignment="1">
      <alignment horizontal="center" vertical="center" wrapText="1"/>
      <protection/>
    </xf>
    <xf numFmtId="0" fontId="3" fillId="0" borderId="49" xfId="23" applyFont="1" applyFill="1" applyBorder="1" applyAlignment="1">
      <alignment horizontal="center" vertical="center" wrapText="1"/>
      <protection/>
    </xf>
    <xf numFmtId="0" fontId="3" fillId="0" borderId="50" xfId="23" applyFont="1" applyFill="1" applyBorder="1" applyAlignment="1">
      <alignment horizontal="center" vertical="center" wrapText="1"/>
      <protection/>
    </xf>
    <xf numFmtId="0" fontId="3" fillId="0" borderId="0" xfId="23" applyFont="1" applyFill="1" applyAlignment="1">
      <alignment horizontal="center" vertical="center" wrapText="1"/>
      <protection/>
    </xf>
    <xf numFmtId="0" fontId="3" fillId="0" borderId="0" xfId="23" applyFont="1" applyFill="1" applyBorder="1" applyAlignment="1">
      <alignment horizontal="center" vertical="center" wrapText="1"/>
      <protection/>
    </xf>
    <xf numFmtId="0" fontId="3" fillId="0" borderId="51" xfId="23" applyFont="1" applyFill="1" applyBorder="1" applyAlignment="1">
      <alignment horizontal="center" vertical="center" wrapText="1"/>
      <protection/>
    </xf>
    <xf numFmtId="0" fontId="3" fillId="0" borderId="52" xfId="23" applyFont="1" applyFill="1" applyBorder="1" applyAlignment="1">
      <alignment horizontal="center" vertical="center" wrapText="1"/>
      <protection/>
    </xf>
    <xf numFmtId="0" fontId="20" fillId="0" borderId="10" xfId="21" applyFont="1" applyFill="1" applyBorder="1" applyAlignment="1">
      <alignment horizontal="center" vertical="center" wrapText="1"/>
      <protection/>
    </xf>
    <xf numFmtId="0" fontId="20" fillId="0" borderId="1" xfId="21" applyFont="1" applyFill="1" applyBorder="1" applyAlignment="1">
      <alignment horizontal="center" vertical="center" wrapText="1"/>
      <protection/>
    </xf>
    <xf numFmtId="0" fontId="20" fillId="0" borderId="14" xfId="21" applyFont="1" applyFill="1" applyBorder="1" applyAlignment="1">
      <alignment horizontal="center" vertical="center" wrapText="1"/>
      <protection/>
    </xf>
    <xf numFmtId="0" fontId="16" fillId="0" borderId="9" xfId="22" applyFont="1" applyFill="1" applyBorder="1" applyAlignment="1">
      <alignment horizontal="center" vertical="center" wrapText="1"/>
      <protection/>
    </xf>
    <xf numFmtId="0" fontId="16" fillId="0" borderId="12" xfId="22" applyFont="1" applyFill="1" applyBorder="1" applyAlignment="1">
      <alignment horizontal="center" vertical="center" wrapText="1"/>
      <protection/>
    </xf>
    <xf numFmtId="0" fontId="5" fillId="0" borderId="12" xfId="20" applyFont="1" applyFill="1" applyBorder="1" applyAlignment="1">
      <alignment horizontal="center" vertical="center"/>
    </xf>
    <xf numFmtId="0" fontId="5" fillId="0" borderId="12" xfId="23" applyFont="1" applyFill="1" applyBorder="1" applyAlignment="1">
      <alignment horizontal="center" vertical="center" wrapText="1"/>
      <protection/>
    </xf>
    <xf numFmtId="0" fontId="5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7" fillId="0" borderId="10" xfId="22" applyFont="1" applyFill="1" applyBorder="1" applyAlignment="1">
      <alignment horizontal="center" vertical="center" wrapText="1"/>
      <protection/>
    </xf>
    <xf numFmtId="0" fontId="7" fillId="0" borderId="1" xfId="22" applyFont="1" applyFill="1" applyBorder="1" applyAlignment="1">
      <alignment horizontal="center" vertical="center" wrapText="1"/>
      <protection/>
    </xf>
    <xf numFmtId="0" fontId="5" fillId="0" borderId="23" xfId="22" applyFont="1" applyFill="1" applyBorder="1" applyAlignment="1">
      <alignment horizontal="center" vertical="center" wrapText="1"/>
      <protection/>
    </xf>
    <xf numFmtId="0" fontId="5" fillId="0" borderId="32" xfId="22" applyFont="1" applyFill="1" applyBorder="1" applyAlignment="1">
      <alignment horizontal="center" vertical="center" wrapText="1"/>
      <protection/>
    </xf>
    <xf numFmtId="0" fontId="16" fillId="0" borderId="10" xfId="22" applyFont="1" applyFill="1" applyBorder="1" applyAlignment="1">
      <alignment horizontal="center" vertical="center" wrapText="1"/>
      <protection/>
    </xf>
    <xf numFmtId="0" fontId="16" fillId="0" borderId="1" xfId="22" applyFont="1" applyFill="1" applyBorder="1" applyAlignment="1">
      <alignment horizontal="center" vertical="center" wrapText="1"/>
      <protection/>
    </xf>
    <xf numFmtId="0" fontId="5" fillId="0" borderId="1" xfId="20" applyFont="1" applyFill="1" applyBorder="1" applyAlignment="1">
      <alignment horizontal="center" vertical="center"/>
    </xf>
    <xf numFmtId="0" fontId="5" fillId="0" borderId="1" xfId="23" applyFont="1" applyFill="1" applyBorder="1" applyAlignment="1">
      <alignment horizontal="center" vertical="center" wrapText="1"/>
      <protection/>
    </xf>
    <xf numFmtId="0" fontId="16" fillId="0" borderId="3" xfId="22" applyFont="1" applyFill="1" applyBorder="1" applyAlignment="1">
      <alignment horizontal="center" vertical="center" wrapText="1"/>
      <protection/>
    </xf>
    <xf numFmtId="0" fontId="16" fillId="0" borderId="23" xfId="22" applyFont="1" applyFill="1" applyBorder="1" applyAlignment="1">
      <alignment horizontal="center" vertical="center" wrapText="1"/>
      <protection/>
    </xf>
    <xf numFmtId="0" fontId="16" fillId="0" borderId="32" xfId="22" applyFont="1" applyFill="1" applyBorder="1" applyAlignment="1">
      <alignment horizontal="center" vertical="center" wrapText="1"/>
      <protection/>
    </xf>
    <xf numFmtId="0" fontId="5" fillId="0" borderId="14" xfId="20" applyFont="1" applyFill="1" applyBorder="1" applyAlignment="1">
      <alignment horizontal="center" vertical="center"/>
    </xf>
    <xf numFmtId="0" fontId="5" fillId="0" borderId="32" xfId="20" applyFont="1" applyFill="1" applyBorder="1" applyAlignment="1">
      <alignment horizontal="center" vertical="center"/>
    </xf>
    <xf numFmtId="0" fontId="3" fillId="0" borderId="53" xfId="23" applyFont="1" applyFill="1" applyBorder="1" applyAlignment="1">
      <alignment horizontal="right" vertical="center" wrapText="1"/>
      <protection/>
    </xf>
    <xf numFmtId="0" fontId="3" fillId="0" borderId="29" xfId="23" applyFont="1" applyFill="1" applyBorder="1" applyAlignment="1">
      <alignment horizontal="center" vertical="center" wrapText="1"/>
      <protection/>
    </xf>
    <xf numFmtId="0" fontId="3" fillId="0" borderId="44" xfId="23" applyFont="1" applyFill="1" applyBorder="1" applyAlignment="1">
      <alignment horizontal="center" vertical="center" wrapText="1"/>
      <protection/>
    </xf>
    <xf numFmtId="0" fontId="3" fillId="0" borderId="23" xfId="23" applyFont="1" applyFill="1" applyBorder="1" applyAlignment="1">
      <alignment horizontal="center" vertical="center" wrapText="1"/>
      <protection/>
    </xf>
    <xf numFmtId="0" fontId="3" fillId="0" borderId="26" xfId="23" applyFont="1" applyFill="1" applyBorder="1" applyAlignment="1">
      <alignment horizontal="center" vertical="center" wrapText="1"/>
      <protection/>
    </xf>
    <xf numFmtId="0" fontId="3" fillId="0" borderId="30" xfId="23" applyFont="1" applyFill="1" applyBorder="1" applyAlignment="1">
      <alignment horizontal="center" vertical="center" wrapText="1"/>
      <protection/>
    </xf>
    <xf numFmtId="0" fontId="3" fillId="0" borderId="54" xfId="23" applyFont="1" applyFill="1" applyBorder="1" applyAlignment="1">
      <alignment horizontal="center" vertical="center" wrapText="1"/>
      <protection/>
    </xf>
    <xf numFmtId="0" fontId="3" fillId="0" borderId="36" xfId="23" applyFont="1" applyFill="1" applyBorder="1" applyAlignment="1">
      <alignment horizontal="center" vertical="center" wrapText="1"/>
      <protection/>
    </xf>
    <xf numFmtId="0" fontId="20" fillId="0" borderId="23" xfId="21" applyFont="1" applyFill="1" applyBorder="1" applyAlignment="1">
      <alignment horizontal="center" vertical="center" wrapText="1"/>
      <protection/>
    </xf>
    <xf numFmtId="0" fontId="20" fillId="0" borderId="32" xfId="21" applyFont="1" applyFill="1" applyBorder="1" applyAlignment="1">
      <alignment horizontal="center" vertical="center" wrapText="1"/>
      <protection/>
    </xf>
    <xf numFmtId="0" fontId="20" fillId="0" borderId="26" xfId="21" applyFont="1" applyFill="1" applyBorder="1" applyAlignment="1">
      <alignment horizontal="center" vertical="center" wrapText="1"/>
      <protection/>
    </xf>
    <xf numFmtId="0" fontId="5" fillId="0" borderId="24" xfId="22" applyFont="1" applyFill="1" applyBorder="1" applyAlignment="1">
      <alignment horizontal="center" vertical="center" wrapText="1"/>
      <protection/>
    </xf>
    <xf numFmtId="0" fontId="5" fillId="0" borderId="55" xfId="22" applyFont="1" applyFill="1" applyBorder="1" applyAlignment="1">
      <alignment horizontal="center" vertical="center" wrapText="1"/>
      <protection/>
    </xf>
    <xf numFmtId="0" fontId="5" fillId="0" borderId="23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3" fillId="0" borderId="53" xfId="23" applyFont="1" applyFill="1" applyBorder="1" applyAlignment="1">
      <alignment horizontal="center" vertical="center" wrapText="1"/>
      <protection/>
    </xf>
    <xf numFmtId="0" fontId="3" fillId="0" borderId="34" xfId="23" applyFont="1" applyFill="1" applyBorder="1" applyAlignment="1">
      <alignment horizontal="center" vertical="center" wrapText="1"/>
      <protection/>
    </xf>
    <xf numFmtId="0" fontId="3" fillId="0" borderId="32" xfId="23" applyFont="1" applyFill="1" applyBorder="1" applyAlignment="1">
      <alignment horizontal="center" vertical="center" wrapText="1"/>
      <protection/>
    </xf>
    <xf numFmtId="0" fontId="3" fillId="0" borderId="33" xfId="23" applyFont="1" applyFill="1" applyBorder="1" applyAlignment="1">
      <alignment horizontal="center" vertical="center" wrapText="1"/>
      <protection/>
    </xf>
    <xf numFmtId="0" fontId="20" fillId="0" borderId="3" xfId="21" applyFont="1" applyFill="1" applyBorder="1" applyAlignment="1">
      <alignment horizontal="center" vertical="center" wrapText="1"/>
      <protection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Нейтральный" xfId="20"/>
    <cellStyle name="Обычный 10" xfId="21"/>
    <cellStyle name="Обычный 2 2 4" xfId="22"/>
    <cellStyle name="Обычный 3" xfId="23"/>
    <cellStyle name="Обычный 4" xfId="24"/>
    <cellStyle name="Финансовый" xfId="25"/>
    <cellStyle name="Финансовый 2" xfId="2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J27"/>
  <sheetViews>
    <sheetView tabSelected="1" workbookViewId="0" topLeftCell="A1">
      <selection activeCell="C7" sqref="C7"/>
    </sheetView>
  </sheetViews>
  <sheetFormatPr defaultColWidth="9.140625" defaultRowHeight="15"/>
  <cols>
    <col min="1" max="1" width="4.28125" style="0" bestFit="1" customWidth="1"/>
    <col min="2" max="2" width="55.140625" style="0" customWidth="1"/>
    <col min="3" max="3" width="17.421875" style="0" customWidth="1"/>
    <col min="4" max="7" width="21.140625" style="0" customWidth="1"/>
    <col min="8" max="8" width="13.8515625" style="218" bestFit="1" customWidth="1"/>
    <col min="9" max="9" width="10.28125" style="218" bestFit="1" customWidth="1"/>
    <col min="10" max="10" width="9.28125" style="218" bestFit="1" customWidth="1"/>
    <col min="257" max="257" width="4.28125" style="0" bestFit="1" customWidth="1"/>
    <col min="258" max="258" width="55.140625" style="0" customWidth="1"/>
    <col min="259" max="259" width="17.421875" style="0" customWidth="1"/>
    <col min="260" max="263" width="21.140625" style="0" customWidth="1"/>
    <col min="264" max="264" width="13.8515625" style="0" bestFit="1" customWidth="1"/>
    <col min="265" max="265" width="10.28125" style="0" bestFit="1" customWidth="1"/>
    <col min="266" max="266" width="9.28125" style="0" bestFit="1" customWidth="1"/>
    <col min="513" max="513" width="4.28125" style="0" bestFit="1" customWidth="1"/>
    <col min="514" max="514" width="55.140625" style="0" customWidth="1"/>
    <col min="515" max="515" width="17.421875" style="0" customWidth="1"/>
    <col min="516" max="519" width="21.140625" style="0" customWidth="1"/>
    <col min="520" max="520" width="13.8515625" style="0" bestFit="1" customWidth="1"/>
    <col min="521" max="521" width="10.28125" style="0" bestFit="1" customWidth="1"/>
    <col min="522" max="522" width="9.28125" style="0" bestFit="1" customWidth="1"/>
    <col min="769" max="769" width="4.28125" style="0" bestFit="1" customWidth="1"/>
    <col min="770" max="770" width="55.140625" style="0" customWidth="1"/>
    <col min="771" max="771" width="17.421875" style="0" customWidth="1"/>
    <col min="772" max="775" width="21.140625" style="0" customWidth="1"/>
    <col min="776" max="776" width="13.8515625" style="0" bestFit="1" customWidth="1"/>
    <col min="777" max="777" width="10.28125" style="0" bestFit="1" customWidth="1"/>
    <col min="778" max="778" width="9.28125" style="0" bestFit="1" customWidth="1"/>
    <col min="1025" max="1025" width="4.28125" style="0" bestFit="1" customWidth="1"/>
    <col min="1026" max="1026" width="55.140625" style="0" customWidth="1"/>
    <col min="1027" max="1027" width="17.421875" style="0" customWidth="1"/>
    <col min="1028" max="1031" width="21.140625" style="0" customWidth="1"/>
    <col min="1032" max="1032" width="13.8515625" style="0" bestFit="1" customWidth="1"/>
    <col min="1033" max="1033" width="10.28125" style="0" bestFit="1" customWidth="1"/>
    <col min="1034" max="1034" width="9.28125" style="0" bestFit="1" customWidth="1"/>
    <col min="1281" max="1281" width="4.28125" style="0" bestFit="1" customWidth="1"/>
    <col min="1282" max="1282" width="55.140625" style="0" customWidth="1"/>
    <col min="1283" max="1283" width="17.421875" style="0" customWidth="1"/>
    <col min="1284" max="1287" width="21.140625" style="0" customWidth="1"/>
    <col min="1288" max="1288" width="13.8515625" style="0" bestFit="1" customWidth="1"/>
    <col min="1289" max="1289" width="10.28125" style="0" bestFit="1" customWidth="1"/>
    <col min="1290" max="1290" width="9.28125" style="0" bestFit="1" customWidth="1"/>
    <col min="1537" max="1537" width="4.28125" style="0" bestFit="1" customWidth="1"/>
    <col min="1538" max="1538" width="55.140625" style="0" customWidth="1"/>
    <col min="1539" max="1539" width="17.421875" style="0" customWidth="1"/>
    <col min="1540" max="1543" width="21.140625" style="0" customWidth="1"/>
    <col min="1544" max="1544" width="13.8515625" style="0" bestFit="1" customWidth="1"/>
    <col min="1545" max="1545" width="10.28125" style="0" bestFit="1" customWidth="1"/>
    <col min="1546" max="1546" width="9.28125" style="0" bestFit="1" customWidth="1"/>
    <col min="1793" max="1793" width="4.28125" style="0" bestFit="1" customWidth="1"/>
    <col min="1794" max="1794" width="55.140625" style="0" customWidth="1"/>
    <col min="1795" max="1795" width="17.421875" style="0" customWidth="1"/>
    <col min="1796" max="1799" width="21.140625" style="0" customWidth="1"/>
    <col min="1800" max="1800" width="13.8515625" style="0" bestFit="1" customWidth="1"/>
    <col min="1801" max="1801" width="10.28125" style="0" bestFit="1" customWidth="1"/>
    <col min="1802" max="1802" width="9.28125" style="0" bestFit="1" customWidth="1"/>
    <col min="2049" max="2049" width="4.28125" style="0" bestFit="1" customWidth="1"/>
    <col min="2050" max="2050" width="55.140625" style="0" customWidth="1"/>
    <col min="2051" max="2051" width="17.421875" style="0" customWidth="1"/>
    <col min="2052" max="2055" width="21.140625" style="0" customWidth="1"/>
    <col min="2056" max="2056" width="13.8515625" style="0" bestFit="1" customWidth="1"/>
    <col min="2057" max="2057" width="10.28125" style="0" bestFit="1" customWidth="1"/>
    <col min="2058" max="2058" width="9.28125" style="0" bestFit="1" customWidth="1"/>
    <col min="2305" max="2305" width="4.28125" style="0" bestFit="1" customWidth="1"/>
    <col min="2306" max="2306" width="55.140625" style="0" customWidth="1"/>
    <col min="2307" max="2307" width="17.421875" style="0" customWidth="1"/>
    <col min="2308" max="2311" width="21.140625" style="0" customWidth="1"/>
    <col min="2312" max="2312" width="13.8515625" style="0" bestFit="1" customWidth="1"/>
    <col min="2313" max="2313" width="10.28125" style="0" bestFit="1" customWidth="1"/>
    <col min="2314" max="2314" width="9.28125" style="0" bestFit="1" customWidth="1"/>
    <col min="2561" max="2561" width="4.28125" style="0" bestFit="1" customWidth="1"/>
    <col min="2562" max="2562" width="55.140625" style="0" customWidth="1"/>
    <col min="2563" max="2563" width="17.421875" style="0" customWidth="1"/>
    <col min="2564" max="2567" width="21.140625" style="0" customWidth="1"/>
    <col min="2568" max="2568" width="13.8515625" style="0" bestFit="1" customWidth="1"/>
    <col min="2569" max="2569" width="10.28125" style="0" bestFit="1" customWidth="1"/>
    <col min="2570" max="2570" width="9.28125" style="0" bestFit="1" customWidth="1"/>
    <col min="2817" max="2817" width="4.28125" style="0" bestFit="1" customWidth="1"/>
    <col min="2818" max="2818" width="55.140625" style="0" customWidth="1"/>
    <col min="2819" max="2819" width="17.421875" style="0" customWidth="1"/>
    <col min="2820" max="2823" width="21.140625" style="0" customWidth="1"/>
    <col min="2824" max="2824" width="13.8515625" style="0" bestFit="1" customWidth="1"/>
    <col min="2825" max="2825" width="10.28125" style="0" bestFit="1" customWidth="1"/>
    <col min="2826" max="2826" width="9.28125" style="0" bestFit="1" customWidth="1"/>
    <col min="3073" max="3073" width="4.28125" style="0" bestFit="1" customWidth="1"/>
    <col min="3074" max="3074" width="55.140625" style="0" customWidth="1"/>
    <col min="3075" max="3075" width="17.421875" style="0" customWidth="1"/>
    <col min="3076" max="3079" width="21.140625" style="0" customWidth="1"/>
    <col min="3080" max="3080" width="13.8515625" style="0" bestFit="1" customWidth="1"/>
    <col min="3081" max="3081" width="10.28125" style="0" bestFit="1" customWidth="1"/>
    <col min="3082" max="3082" width="9.28125" style="0" bestFit="1" customWidth="1"/>
    <col min="3329" max="3329" width="4.28125" style="0" bestFit="1" customWidth="1"/>
    <col min="3330" max="3330" width="55.140625" style="0" customWidth="1"/>
    <col min="3331" max="3331" width="17.421875" style="0" customWidth="1"/>
    <col min="3332" max="3335" width="21.140625" style="0" customWidth="1"/>
    <col min="3336" max="3336" width="13.8515625" style="0" bestFit="1" customWidth="1"/>
    <col min="3337" max="3337" width="10.28125" style="0" bestFit="1" customWidth="1"/>
    <col min="3338" max="3338" width="9.28125" style="0" bestFit="1" customWidth="1"/>
    <col min="3585" max="3585" width="4.28125" style="0" bestFit="1" customWidth="1"/>
    <col min="3586" max="3586" width="55.140625" style="0" customWidth="1"/>
    <col min="3587" max="3587" width="17.421875" style="0" customWidth="1"/>
    <col min="3588" max="3591" width="21.140625" style="0" customWidth="1"/>
    <col min="3592" max="3592" width="13.8515625" style="0" bestFit="1" customWidth="1"/>
    <col min="3593" max="3593" width="10.28125" style="0" bestFit="1" customWidth="1"/>
    <col min="3594" max="3594" width="9.28125" style="0" bestFit="1" customWidth="1"/>
    <col min="3841" max="3841" width="4.28125" style="0" bestFit="1" customWidth="1"/>
    <col min="3842" max="3842" width="55.140625" style="0" customWidth="1"/>
    <col min="3843" max="3843" width="17.421875" style="0" customWidth="1"/>
    <col min="3844" max="3847" width="21.140625" style="0" customWidth="1"/>
    <col min="3848" max="3848" width="13.8515625" style="0" bestFit="1" customWidth="1"/>
    <col min="3849" max="3849" width="10.28125" style="0" bestFit="1" customWidth="1"/>
    <col min="3850" max="3850" width="9.28125" style="0" bestFit="1" customWidth="1"/>
    <col min="4097" max="4097" width="4.28125" style="0" bestFit="1" customWidth="1"/>
    <col min="4098" max="4098" width="55.140625" style="0" customWidth="1"/>
    <col min="4099" max="4099" width="17.421875" style="0" customWidth="1"/>
    <col min="4100" max="4103" width="21.140625" style="0" customWidth="1"/>
    <col min="4104" max="4104" width="13.8515625" style="0" bestFit="1" customWidth="1"/>
    <col min="4105" max="4105" width="10.28125" style="0" bestFit="1" customWidth="1"/>
    <col min="4106" max="4106" width="9.28125" style="0" bestFit="1" customWidth="1"/>
    <col min="4353" max="4353" width="4.28125" style="0" bestFit="1" customWidth="1"/>
    <col min="4354" max="4354" width="55.140625" style="0" customWidth="1"/>
    <col min="4355" max="4355" width="17.421875" style="0" customWidth="1"/>
    <col min="4356" max="4359" width="21.140625" style="0" customWidth="1"/>
    <col min="4360" max="4360" width="13.8515625" style="0" bestFit="1" customWidth="1"/>
    <col min="4361" max="4361" width="10.28125" style="0" bestFit="1" customWidth="1"/>
    <col min="4362" max="4362" width="9.28125" style="0" bestFit="1" customWidth="1"/>
    <col min="4609" max="4609" width="4.28125" style="0" bestFit="1" customWidth="1"/>
    <col min="4610" max="4610" width="55.140625" style="0" customWidth="1"/>
    <col min="4611" max="4611" width="17.421875" style="0" customWidth="1"/>
    <col min="4612" max="4615" width="21.140625" style="0" customWidth="1"/>
    <col min="4616" max="4616" width="13.8515625" style="0" bestFit="1" customWidth="1"/>
    <col min="4617" max="4617" width="10.28125" style="0" bestFit="1" customWidth="1"/>
    <col min="4618" max="4618" width="9.28125" style="0" bestFit="1" customWidth="1"/>
    <col min="4865" max="4865" width="4.28125" style="0" bestFit="1" customWidth="1"/>
    <col min="4866" max="4866" width="55.140625" style="0" customWidth="1"/>
    <col min="4867" max="4867" width="17.421875" style="0" customWidth="1"/>
    <col min="4868" max="4871" width="21.140625" style="0" customWidth="1"/>
    <col min="4872" max="4872" width="13.8515625" style="0" bestFit="1" customWidth="1"/>
    <col min="4873" max="4873" width="10.28125" style="0" bestFit="1" customWidth="1"/>
    <col min="4874" max="4874" width="9.28125" style="0" bestFit="1" customWidth="1"/>
    <col min="5121" max="5121" width="4.28125" style="0" bestFit="1" customWidth="1"/>
    <col min="5122" max="5122" width="55.140625" style="0" customWidth="1"/>
    <col min="5123" max="5123" width="17.421875" style="0" customWidth="1"/>
    <col min="5124" max="5127" width="21.140625" style="0" customWidth="1"/>
    <col min="5128" max="5128" width="13.8515625" style="0" bestFit="1" customWidth="1"/>
    <col min="5129" max="5129" width="10.28125" style="0" bestFit="1" customWidth="1"/>
    <col min="5130" max="5130" width="9.28125" style="0" bestFit="1" customWidth="1"/>
    <col min="5377" max="5377" width="4.28125" style="0" bestFit="1" customWidth="1"/>
    <col min="5378" max="5378" width="55.140625" style="0" customWidth="1"/>
    <col min="5379" max="5379" width="17.421875" style="0" customWidth="1"/>
    <col min="5380" max="5383" width="21.140625" style="0" customWidth="1"/>
    <col min="5384" max="5384" width="13.8515625" style="0" bestFit="1" customWidth="1"/>
    <col min="5385" max="5385" width="10.28125" style="0" bestFit="1" customWidth="1"/>
    <col min="5386" max="5386" width="9.28125" style="0" bestFit="1" customWidth="1"/>
    <col min="5633" max="5633" width="4.28125" style="0" bestFit="1" customWidth="1"/>
    <col min="5634" max="5634" width="55.140625" style="0" customWidth="1"/>
    <col min="5635" max="5635" width="17.421875" style="0" customWidth="1"/>
    <col min="5636" max="5639" width="21.140625" style="0" customWidth="1"/>
    <col min="5640" max="5640" width="13.8515625" style="0" bestFit="1" customWidth="1"/>
    <col min="5641" max="5641" width="10.28125" style="0" bestFit="1" customWidth="1"/>
    <col min="5642" max="5642" width="9.28125" style="0" bestFit="1" customWidth="1"/>
    <col min="5889" max="5889" width="4.28125" style="0" bestFit="1" customWidth="1"/>
    <col min="5890" max="5890" width="55.140625" style="0" customWidth="1"/>
    <col min="5891" max="5891" width="17.421875" style="0" customWidth="1"/>
    <col min="5892" max="5895" width="21.140625" style="0" customWidth="1"/>
    <col min="5896" max="5896" width="13.8515625" style="0" bestFit="1" customWidth="1"/>
    <col min="5897" max="5897" width="10.28125" style="0" bestFit="1" customWidth="1"/>
    <col min="5898" max="5898" width="9.28125" style="0" bestFit="1" customWidth="1"/>
    <col min="6145" max="6145" width="4.28125" style="0" bestFit="1" customWidth="1"/>
    <col min="6146" max="6146" width="55.140625" style="0" customWidth="1"/>
    <col min="6147" max="6147" width="17.421875" style="0" customWidth="1"/>
    <col min="6148" max="6151" width="21.140625" style="0" customWidth="1"/>
    <col min="6152" max="6152" width="13.8515625" style="0" bestFit="1" customWidth="1"/>
    <col min="6153" max="6153" width="10.28125" style="0" bestFit="1" customWidth="1"/>
    <col min="6154" max="6154" width="9.28125" style="0" bestFit="1" customWidth="1"/>
    <col min="6401" max="6401" width="4.28125" style="0" bestFit="1" customWidth="1"/>
    <col min="6402" max="6402" width="55.140625" style="0" customWidth="1"/>
    <col min="6403" max="6403" width="17.421875" style="0" customWidth="1"/>
    <col min="6404" max="6407" width="21.140625" style="0" customWidth="1"/>
    <col min="6408" max="6408" width="13.8515625" style="0" bestFit="1" customWidth="1"/>
    <col min="6409" max="6409" width="10.28125" style="0" bestFit="1" customWidth="1"/>
    <col min="6410" max="6410" width="9.28125" style="0" bestFit="1" customWidth="1"/>
    <col min="6657" max="6657" width="4.28125" style="0" bestFit="1" customWidth="1"/>
    <col min="6658" max="6658" width="55.140625" style="0" customWidth="1"/>
    <col min="6659" max="6659" width="17.421875" style="0" customWidth="1"/>
    <col min="6660" max="6663" width="21.140625" style="0" customWidth="1"/>
    <col min="6664" max="6664" width="13.8515625" style="0" bestFit="1" customWidth="1"/>
    <col min="6665" max="6665" width="10.28125" style="0" bestFit="1" customWidth="1"/>
    <col min="6666" max="6666" width="9.28125" style="0" bestFit="1" customWidth="1"/>
    <col min="6913" max="6913" width="4.28125" style="0" bestFit="1" customWidth="1"/>
    <col min="6914" max="6914" width="55.140625" style="0" customWidth="1"/>
    <col min="6915" max="6915" width="17.421875" style="0" customWidth="1"/>
    <col min="6916" max="6919" width="21.140625" style="0" customWidth="1"/>
    <col min="6920" max="6920" width="13.8515625" style="0" bestFit="1" customWidth="1"/>
    <col min="6921" max="6921" width="10.28125" style="0" bestFit="1" customWidth="1"/>
    <col min="6922" max="6922" width="9.28125" style="0" bestFit="1" customWidth="1"/>
    <col min="7169" max="7169" width="4.28125" style="0" bestFit="1" customWidth="1"/>
    <col min="7170" max="7170" width="55.140625" style="0" customWidth="1"/>
    <col min="7171" max="7171" width="17.421875" style="0" customWidth="1"/>
    <col min="7172" max="7175" width="21.140625" style="0" customWidth="1"/>
    <col min="7176" max="7176" width="13.8515625" style="0" bestFit="1" customWidth="1"/>
    <col min="7177" max="7177" width="10.28125" style="0" bestFit="1" customWidth="1"/>
    <col min="7178" max="7178" width="9.28125" style="0" bestFit="1" customWidth="1"/>
    <col min="7425" max="7425" width="4.28125" style="0" bestFit="1" customWidth="1"/>
    <col min="7426" max="7426" width="55.140625" style="0" customWidth="1"/>
    <col min="7427" max="7427" width="17.421875" style="0" customWidth="1"/>
    <col min="7428" max="7431" width="21.140625" style="0" customWidth="1"/>
    <col min="7432" max="7432" width="13.8515625" style="0" bestFit="1" customWidth="1"/>
    <col min="7433" max="7433" width="10.28125" style="0" bestFit="1" customWidth="1"/>
    <col min="7434" max="7434" width="9.28125" style="0" bestFit="1" customWidth="1"/>
    <col min="7681" max="7681" width="4.28125" style="0" bestFit="1" customWidth="1"/>
    <col min="7682" max="7682" width="55.140625" style="0" customWidth="1"/>
    <col min="7683" max="7683" width="17.421875" style="0" customWidth="1"/>
    <col min="7684" max="7687" width="21.140625" style="0" customWidth="1"/>
    <col min="7688" max="7688" width="13.8515625" style="0" bestFit="1" customWidth="1"/>
    <col min="7689" max="7689" width="10.28125" style="0" bestFit="1" customWidth="1"/>
    <col min="7690" max="7690" width="9.28125" style="0" bestFit="1" customWidth="1"/>
    <col min="7937" max="7937" width="4.28125" style="0" bestFit="1" customWidth="1"/>
    <col min="7938" max="7938" width="55.140625" style="0" customWidth="1"/>
    <col min="7939" max="7939" width="17.421875" style="0" customWidth="1"/>
    <col min="7940" max="7943" width="21.140625" style="0" customWidth="1"/>
    <col min="7944" max="7944" width="13.8515625" style="0" bestFit="1" customWidth="1"/>
    <col min="7945" max="7945" width="10.28125" style="0" bestFit="1" customWidth="1"/>
    <col min="7946" max="7946" width="9.28125" style="0" bestFit="1" customWidth="1"/>
    <col min="8193" max="8193" width="4.28125" style="0" bestFit="1" customWidth="1"/>
    <col min="8194" max="8194" width="55.140625" style="0" customWidth="1"/>
    <col min="8195" max="8195" width="17.421875" style="0" customWidth="1"/>
    <col min="8196" max="8199" width="21.140625" style="0" customWidth="1"/>
    <col min="8200" max="8200" width="13.8515625" style="0" bestFit="1" customWidth="1"/>
    <col min="8201" max="8201" width="10.28125" style="0" bestFit="1" customWidth="1"/>
    <col min="8202" max="8202" width="9.28125" style="0" bestFit="1" customWidth="1"/>
    <col min="8449" max="8449" width="4.28125" style="0" bestFit="1" customWidth="1"/>
    <col min="8450" max="8450" width="55.140625" style="0" customWidth="1"/>
    <col min="8451" max="8451" width="17.421875" style="0" customWidth="1"/>
    <col min="8452" max="8455" width="21.140625" style="0" customWidth="1"/>
    <col min="8456" max="8456" width="13.8515625" style="0" bestFit="1" customWidth="1"/>
    <col min="8457" max="8457" width="10.28125" style="0" bestFit="1" customWidth="1"/>
    <col min="8458" max="8458" width="9.28125" style="0" bestFit="1" customWidth="1"/>
    <col min="8705" max="8705" width="4.28125" style="0" bestFit="1" customWidth="1"/>
    <col min="8706" max="8706" width="55.140625" style="0" customWidth="1"/>
    <col min="8707" max="8707" width="17.421875" style="0" customWidth="1"/>
    <col min="8708" max="8711" width="21.140625" style="0" customWidth="1"/>
    <col min="8712" max="8712" width="13.8515625" style="0" bestFit="1" customWidth="1"/>
    <col min="8713" max="8713" width="10.28125" style="0" bestFit="1" customWidth="1"/>
    <col min="8714" max="8714" width="9.28125" style="0" bestFit="1" customWidth="1"/>
    <col min="8961" max="8961" width="4.28125" style="0" bestFit="1" customWidth="1"/>
    <col min="8962" max="8962" width="55.140625" style="0" customWidth="1"/>
    <col min="8963" max="8963" width="17.421875" style="0" customWidth="1"/>
    <col min="8964" max="8967" width="21.140625" style="0" customWidth="1"/>
    <col min="8968" max="8968" width="13.8515625" style="0" bestFit="1" customWidth="1"/>
    <col min="8969" max="8969" width="10.28125" style="0" bestFit="1" customWidth="1"/>
    <col min="8970" max="8970" width="9.28125" style="0" bestFit="1" customWidth="1"/>
    <col min="9217" max="9217" width="4.28125" style="0" bestFit="1" customWidth="1"/>
    <col min="9218" max="9218" width="55.140625" style="0" customWidth="1"/>
    <col min="9219" max="9219" width="17.421875" style="0" customWidth="1"/>
    <col min="9220" max="9223" width="21.140625" style="0" customWidth="1"/>
    <col min="9224" max="9224" width="13.8515625" style="0" bestFit="1" customWidth="1"/>
    <col min="9225" max="9225" width="10.28125" style="0" bestFit="1" customWidth="1"/>
    <col min="9226" max="9226" width="9.28125" style="0" bestFit="1" customWidth="1"/>
    <col min="9473" max="9473" width="4.28125" style="0" bestFit="1" customWidth="1"/>
    <col min="9474" max="9474" width="55.140625" style="0" customWidth="1"/>
    <col min="9475" max="9475" width="17.421875" style="0" customWidth="1"/>
    <col min="9476" max="9479" width="21.140625" style="0" customWidth="1"/>
    <col min="9480" max="9480" width="13.8515625" style="0" bestFit="1" customWidth="1"/>
    <col min="9481" max="9481" width="10.28125" style="0" bestFit="1" customWidth="1"/>
    <col min="9482" max="9482" width="9.28125" style="0" bestFit="1" customWidth="1"/>
    <col min="9729" max="9729" width="4.28125" style="0" bestFit="1" customWidth="1"/>
    <col min="9730" max="9730" width="55.140625" style="0" customWidth="1"/>
    <col min="9731" max="9731" width="17.421875" style="0" customWidth="1"/>
    <col min="9732" max="9735" width="21.140625" style="0" customWidth="1"/>
    <col min="9736" max="9736" width="13.8515625" style="0" bestFit="1" customWidth="1"/>
    <col min="9737" max="9737" width="10.28125" style="0" bestFit="1" customWidth="1"/>
    <col min="9738" max="9738" width="9.28125" style="0" bestFit="1" customWidth="1"/>
    <col min="9985" max="9985" width="4.28125" style="0" bestFit="1" customWidth="1"/>
    <col min="9986" max="9986" width="55.140625" style="0" customWidth="1"/>
    <col min="9987" max="9987" width="17.421875" style="0" customWidth="1"/>
    <col min="9988" max="9991" width="21.140625" style="0" customWidth="1"/>
    <col min="9992" max="9992" width="13.8515625" style="0" bestFit="1" customWidth="1"/>
    <col min="9993" max="9993" width="10.28125" style="0" bestFit="1" customWidth="1"/>
    <col min="9994" max="9994" width="9.28125" style="0" bestFit="1" customWidth="1"/>
    <col min="10241" max="10241" width="4.28125" style="0" bestFit="1" customWidth="1"/>
    <col min="10242" max="10242" width="55.140625" style="0" customWidth="1"/>
    <col min="10243" max="10243" width="17.421875" style="0" customWidth="1"/>
    <col min="10244" max="10247" width="21.140625" style="0" customWidth="1"/>
    <col min="10248" max="10248" width="13.8515625" style="0" bestFit="1" customWidth="1"/>
    <col min="10249" max="10249" width="10.28125" style="0" bestFit="1" customWidth="1"/>
    <col min="10250" max="10250" width="9.28125" style="0" bestFit="1" customWidth="1"/>
    <col min="10497" max="10497" width="4.28125" style="0" bestFit="1" customWidth="1"/>
    <col min="10498" max="10498" width="55.140625" style="0" customWidth="1"/>
    <col min="10499" max="10499" width="17.421875" style="0" customWidth="1"/>
    <col min="10500" max="10503" width="21.140625" style="0" customWidth="1"/>
    <col min="10504" max="10504" width="13.8515625" style="0" bestFit="1" customWidth="1"/>
    <col min="10505" max="10505" width="10.28125" style="0" bestFit="1" customWidth="1"/>
    <col min="10506" max="10506" width="9.28125" style="0" bestFit="1" customWidth="1"/>
    <col min="10753" max="10753" width="4.28125" style="0" bestFit="1" customWidth="1"/>
    <col min="10754" max="10754" width="55.140625" style="0" customWidth="1"/>
    <col min="10755" max="10755" width="17.421875" style="0" customWidth="1"/>
    <col min="10756" max="10759" width="21.140625" style="0" customWidth="1"/>
    <col min="10760" max="10760" width="13.8515625" style="0" bestFit="1" customWidth="1"/>
    <col min="10761" max="10761" width="10.28125" style="0" bestFit="1" customWidth="1"/>
    <col min="10762" max="10762" width="9.28125" style="0" bestFit="1" customWidth="1"/>
    <col min="11009" max="11009" width="4.28125" style="0" bestFit="1" customWidth="1"/>
    <col min="11010" max="11010" width="55.140625" style="0" customWidth="1"/>
    <col min="11011" max="11011" width="17.421875" style="0" customWidth="1"/>
    <col min="11012" max="11015" width="21.140625" style="0" customWidth="1"/>
    <col min="11016" max="11016" width="13.8515625" style="0" bestFit="1" customWidth="1"/>
    <col min="11017" max="11017" width="10.28125" style="0" bestFit="1" customWidth="1"/>
    <col min="11018" max="11018" width="9.28125" style="0" bestFit="1" customWidth="1"/>
    <col min="11265" max="11265" width="4.28125" style="0" bestFit="1" customWidth="1"/>
    <col min="11266" max="11266" width="55.140625" style="0" customWidth="1"/>
    <col min="11267" max="11267" width="17.421875" style="0" customWidth="1"/>
    <col min="11268" max="11271" width="21.140625" style="0" customWidth="1"/>
    <col min="11272" max="11272" width="13.8515625" style="0" bestFit="1" customWidth="1"/>
    <col min="11273" max="11273" width="10.28125" style="0" bestFit="1" customWidth="1"/>
    <col min="11274" max="11274" width="9.28125" style="0" bestFit="1" customWidth="1"/>
    <col min="11521" max="11521" width="4.28125" style="0" bestFit="1" customWidth="1"/>
    <col min="11522" max="11522" width="55.140625" style="0" customWidth="1"/>
    <col min="11523" max="11523" width="17.421875" style="0" customWidth="1"/>
    <col min="11524" max="11527" width="21.140625" style="0" customWidth="1"/>
    <col min="11528" max="11528" width="13.8515625" style="0" bestFit="1" customWidth="1"/>
    <col min="11529" max="11529" width="10.28125" style="0" bestFit="1" customWidth="1"/>
    <col min="11530" max="11530" width="9.28125" style="0" bestFit="1" customWidth="1"/>
    <col min="11777" max="11777" width="4.28125" style="0" bestFit="1" customWidth="1"/>
    <col min="11778" max="11778" width="55.140625" style="0" customWidth="1"/>
    <col min="11779" max="11779" width="17.421875" style="0" customWidth="1"/>
    <col min="11780" max="11783" width="21.140625" style="0" customWidth="1"/>
    <col min="11784" max="11784" width="13.8515625" style="0" bestFit="1" customWidth="1"/>
    <col min="11785" max="11785" width="10.28125" style="0" bestFit="1" customWidth="1"/>
    <col min="11786" max="11786" width="9.28125" style="0" bestFit="1" customWidth="1"/>
    <col min="12033" max="12033" width="4.28125" style="0" bestFit="1" customWidth="1"/>
    <col min="12034" max="12034" width="55.140625" style="0" customWidth="1"/>
    <col min="12035" max="12035" width="17.421875" style="0" customWidth="1"/>
    <col min="12036" max="12039" width="21.140625" style="0" customWidth="1"/>
    <col min="12040" max="12040" width="13.8515625" style="0" bestFit="1" customWidth="1"/>
    <col min="12041" max="12041" width="10.28125" style="0" bestFit="1" customWidth="1"/>
    <col min="12042" max="12042" width="9.28125" style="0" bestFit="1" customWidth="1"/>
    <col min="12289" max="12289" width="4.28125" style="0" bestFit="1" customWidth="1"/>
    <col min="12290" max="12290" width="55.140625" style="0" customWidth="1"/>
    <col min="12291" max="12291" width="17.421875" style="0" customWidth="1"/>
    <col min="12292" max="12295" width="21.140625" style="0" customWidth="1"/>
    <col min="12296" max="12296" width="13.8515625" style="0" bestFit="1" customWidth="1"/>
    <col min="12297" max="12297" width="10.28125" style="0" bestFit="1" customWidth="1"/>
    <col min="12298" max="12298" width="9.28125" style="0" bestFit="1" customWidth="1"/>
    <col min="12545" max="12545" width="4.28125" style="0" bestFit="1" customWidth="1"/>
    <col min="12546" max="12546" width="55.140625" style="0" customWidth="1"/>
    <col min="12547" max="12547" width="17.421875" style="0" customWidth="1"/>
    <col min="12548" max="12551" width="21.140625" style="0" customWidth="1"/>
    <col min="12552" max="12552" width="13.8515625" style="0" bestFit="1" customWidth="1"/>
    <col min="12553" max="12553" width="10.28125" style="0" bestFit="1" customWidth="1"/>
    <col min="12554" max="12554" width="9.28125" style="0" bestFit="1" customWidth="1"/>
    <col min="12801" max="12801" width="4.28125" style="0" bestFit="1" customWidth="1"/>
    <col min="12802" max="12802" width="55.140625" style="0" customWidth="1"/>
    <col min="12803" max="12803" width="17.421875" style="0" customWidth="1"/>
    <col min="12804" max="12807" width="21.140625" style="0" customWidth="1"/>
    <col min="12808" max="12808" width="13.8515625" style="0" bestFit="1" customWidth="1"/>
    <col min="12809" max="12809" width="10.28125" style="0" bestFit="1" customWidth="1"/>
    <col min="12810" max="12810" width="9.28125" style="0" bestFit="1" customWidth="1"/>
    <col min="13057" max="13057" width="4.28125" style="0" bestFit="1" customWidth="1"/>
    <col min="13058" max="13058" width="55.140625" style="0" customWidth="1"/>
    <col min="13059" max="13059" width="17.421875" style="0" customWidth="1"/>
    <col min="13060" max="13063" width="21.140625" style="0" customWidth="1"/>
    <col min="13064" max="13064" width="13.8515625" style="0" bestFit="1" customWidth="1"/>
    <col min="13065" max="13065" width="10.28125" style="0" bestFit="1" customWidth="1"/>
    <col min="13066" max="13066" width="9.28125" style="0" bestFit="1" customWidth="1"/>
    <col min="13313" max="13313" width="4.28125" style="0" bestFit="1" customWidth="1"/>
    <col min="13314" max="13314" width="55.140625" style="0" customWidth="1"/>
    <col min="13315" max="13315" width="17.421875" style="0" customWidth="1"/>
    <col min="13316" max="13319" width="21.140625" style="0" customWidth="1"/>
    <col min="13320" max="13320" width="13.8515625" style="0" bestFit="1" customWidth="1"/>
    <col min="13321" max="13321" width="10.28125" style="0" bestFit="1" customWidth="1"/>
    <col min="13322" max="13322" width="9.28125" style="0" bestFit="1" customWidth="1"/>
    <col min="13569" max="13569" width="4.28125" style="0" bestFit="1" customWidth="1"/>
    <col min="13570" max="13570" width="55.140625" style="0" customWidth="1"/>
    <col min="13571" max="13571" width="17.421875" style="0" customWidth="1"/>
    <col min="13572" max="13575" width="21.140625" style="0" customWidth="1"/>
    <col min="13576" max="13576" width="13.8515625" style="0" bestFit="1" customWidth="1"/>
    <col min="13577" max="13577" width="10.28125" style="0" bestFit="1" customWidth="1"/>
    <col min="13578" max="13578" width="9.28125" style="0" bestFit="1" customWidth="1"/>
    <col min="13825" max="13825" width="4.28125" style="0" bestFit="1" customWidth="1"/>
    <col min="13826" max="13826" width="55.140625" style="0" customWidth="1"/>
    <col min="13827" max="13827" width="17.421875" style="0" customWidth="1"/>
    <col min="13828" max="13831" width="21.140625" style="0" customWidth="1"/>
    <col min="13832" max="13832" width="13.8515625" style="0" bestFit="1" customWidth="1"/>
    <col min="13833" max="13833" width="10.28125" style="0" bestFit="1" customWidth="1"/>
    <col min="13834" max="13834" width="9.28125" style="0" bestFit="1" customWidth="1"/>
    <col min="14081" max="14081" width="4.28125" style="0" bestFit="1" customWidth="1"/>
    <col min="14082" max="14082" width="55.140625" style="0" customWidth="1"/>
    <col min="14083" max="14083" width="17.421875" style="0" customWidth="1"/>
    <col min="14084" max="14087" width="21.140625" style="0" customWidth="1"/>
    <col min="14088" max="14088" width="13.8515625" style="0" bestFit="1" customWidth="1"/>
    <col min="14089" max="14089" width="10.28125" style="0" bestFit="1" customWidth="1"/>
    <col min="14090" max="14090" width="9.28125" style="0" bestFit="1" customWidth="1"/>
    <col min="14337" max="14337" width="4.28125" style="0" bestFit="1" customWidth="1"/>
    <col min="14338" max="14338" width="55.140625" style="0" customWidth="1"/>
    <col min="14339" max="14339" width="17.421875" style="0" customWidth="1"/>
    <col min="14340" max="14343" width="21.140625" style="0" customWidth="1"/>
    <col min="14344" max="14344" width="13.8515625" style="0" bestFit="1" customWidth="1"/>
    <col min="14345" max="14345" width="10.28125" style="0" bestFit="1" customWidth="1"/>
    <col min="14346" max="14346" width="9.28125" style="0" bestFit="1" customWidth="1"/>
    <col min="14593" max="14593" width="4.28125" style="0" bestFit="1" customWidth="1"/>
    <col min="14594" max="14594" width="55.140625" style="0" customWidth="1"/>
    <col min="14595" max="14595" width="17.421875" style="0" customWidth="1"/>
    <col min="14596" max="14599" width="21.140625" style="0" customWidth="1"/>
    <col min="14600" max="14600" width="13.8515625" style="0" bestFit="1" customWidth="1"/>
    <col min="14601" max="14601" width="10.28125" style="0" bestFit="1" customWidth="1"/>
    <col min="14602" max="14602" width="9.28125" style="0" bestFit="1" customWidth="1"/>
    <col min="14849" max="14849" width="4.28125" style="0" bestFit="1" customWidth="1"/>
    <col min="14850" max="14850" width="55.140625" style="0" customWidth="1"/>
    <col min="14851" max="14851" width="17.421875" style="0" customWidth="1"/>
    <col min="14852" max="14855" width="21.140625" style="0" customWidth="1"/>
    <col min="14856" max="14856" width="13.8515625" style="0" bestFit="1" customWidth="1"/>
    <col min="14857" max="14857" width="10.28125" style="0" bestFit="1" customWidth="1"/>
    <col min="14858" max="14858" width="9.28125" style="0" bestFit="1" customWidth="1"/>
    <col min="15105" max="15105" width="4.28125" style="0" bestFit="1" customWidth="1"/>
    <col min="15106" max="15106" width="55.140625" style="0" customWidth="1"/>
    <col min="15107" max="15107" width="17.421875" style="0" customWidth="1"/>
    <col min="15108" max="15111" width="21.140625" style="0" customWidth="1"/>
    <col min="15112" max="15112" width="13.8515625" style="0" bestFit="1" customWidth="1"/>
    <col min="15113" max="15113" width="10.28125" style="0" bestFit="1" customWidth="1"/>
    <col min="15114" max="15114" width="9.28125" style="0" bestFit="1" customWidth="1"/>
    <col min="15361" max="15361" width="4.28125" style="0" bestFit="1" customWidth="1"/>
    <col min="15362" max="15362" width="55.140625" style="0" customWidth="1"/>
    <col min="15363" max="15363" width="17.421875" style="0" customWidth="1"/>
    <col min="15364" max="15367" width="21.140625" style="0" customWidth="1"/>
    <col min="15368" max="15368" width="13.8515625" style="0" bestFit="1" customWidth="1"/>
    <col min="15369" max="15369" width="10.28125" style="0" bestFit="1" customWidth="1"/>
    <col min="15370" max="15370" width="9.28125" style="0" bestFit="1" customWidth="1"/>
    <col min="15617" max="15617" width="4.28125" style="0" bestFit="1" customWidth="1"/>
    <col min="15618" max="15618" width="55.140625" style="0" customWidth="1"/>
    <col min="15619" max="15619" width="17.421875" style="0" customWidth="1"/>
    <col min="15620" max="15623" width="21.140625" style="0" customWidth="1"/>
    <col min="15624" max="15624" width="13.8515625" style="0" bestFit="1" customWidth="1"/>
    <col min="15625" max="15625" width="10.28125" style="0" bestFit="1" customWidth="1"/>
    <col min="15626" max="15626" width="9.28125" style="0" bestFit="1" customWidth="1"/>
    <col min="15873" max="15873" width="4.28125" style="0" bestFit="1" customWidth="1"/>
    <col min="15874" max="15874" width="55.140625" style="0" customWidth="1"/>
    <col min="15875" max="15875" width="17.421875" style="0" customWidth="1"/>
    <col min="15876" max="15879" width="21.140625" style="0" customWidth="1"/>
    <col min="15880" max="15880" width="13.8515625" style="0" bestFit="1" customWidth="1"/>
    <col min="15881" max="15881" width="10.28125" style="0" bestFit="1" customWidth="1"/>
    <col min="15882" max="15882" width="9.28125" style="0" bestFit="1" customWidth="1"/>
    <col min="16129" max="16129" width="4.28125" style="0" bestFit="1" customWidth="1"/>
    <col min="16130" max="16130" width="55.140625" style="0" customWidth="1"/>
    <col min="16131" max="16131" width="17.421875" style="0" customWidth="1"/>
    <col min="16132" max="16135" width="21.140625" style="0" customWidth="1"/>
    <col min="16136" max="16136" width="13.8515625" style="0" bestFit="1" customWidth="1"/>
    <col min="16137" max="16137" width="10.28125" style="0" bestFit="1" customWidth="1"/>
    <col min="16138" max="16138" width="9.28125" style="0" bestFit="1" customWidth="1"/>
  </cols>
  <sheetData>
    <row r="1" spans="1:7" ht="15" customHeight="1">
      <c r="A1" s="263"/>
      <c r="B1" s="263"/>
      <c r="C1" s="263"/>
      <c r="D1" s="263"/>
      <c r="E1" s="263"/>
      <c r="F1" s="263"/>
      <c r="G1" s="263"/>
    </row>
    <row r="2" spans="1:10" ht="48.75" customHeight="1">
      <c r="A2" s="263" t="s">
        <v>1247</v>
      </c>
      <c r="B2" s="263"/>
      <c r="C2" s="263"/>
      <c r="D2" s="263"/>
      <c r="E2" s="263"/>
      <c r="F2" s="263"/>
      <c r="G2" s="263"/>
      <c r="H2"/>
      <c r="I2"/>
      <c r="J2"/>
    </row>
    <row r="3" spans="1:10" ht="15.75" thickBot="1">
      <c r="A3" s="219"/>
      <c r="B3" s="219"/>
      <c r="C3" s="219"/>
      <c r="D3" s="219"/>
      <c r="E3" s="219"/>
      <c r="F3" s="219"/>
      <c r="G3" s="220" t="s">
        <v>1105</v>
      </c>
      <c r="H3"/>
      <c r="I3"/>
      <c r="J3"/>
    </row>
    <row r="4" spans="1:10" ht="20.25" customHeight="1" thickBot="1">
      <c r="A4" s="264" t="s">
        <v>1106</v>
      </c>
      <c r="B4" s="266" t="s">
        <v>1107</v>
      </c>
      <c r="C4" s="261" t="s">
        <v>1108</v>
      </c>
      <c r="D4" s="268"/>
      <c r="E4" s="268"/>
      <c r="F4" s="268"/>
      <c r="G4" s="269"/>
      <c r="H4"/>
      <c r="I4"/>
      <c r="J4"/>
    </row>
    <row r="5" spans="1:10" ht="15">
      <c r="A5" s="265"/>
      <c r="B5" s="267"/>
      <c r="C5" s="270" t="s">
        <v>0</v>
      </c>
      <c r="D5" s="272" t="s">
        <v>1109</v>
      </c>
      <c r="E5" s="273"/>
      <c r="F5" s="273"/>
      <c r="G5" s="274"/>
      <c r="H5"/>
      <c r="I5"/>
      <c r="J5"/>
    </row>
    <row r="6" spans="1:10" ht="124.5" customHeight="1">
      <c r="A6" s="265"/>
      <c r="B6" s="267"/>
      <c r="C6" s="271"/>
      <c r="D6" s="221" t="s">
        <v>1110</v>
      </c>
      <c r="E6" s="222" t="s">
        <v>1111</v>
      </c>
      <c r="F6" s="222" t="s">
        <v>1112</v>
      </c>
      <c r="G6" s="223" t="s">
        <v>1113</v>
      </c>
      <c r="H6"/>
      <c r="I6"/>
      <c r="J6"/>
    </row>
    <row r="7" spans="1:10" ht="15">
      <c r="A7" s="224">
        <v>1</v>
      </c>
      <c r="B7" s="225" t="s">
        <v>1114</v>
      </c>
      <c r="C7" s="226">
        <f>+SUM(D7:G7)</f>
        <v>42399.6</v>
      </c>
      <c r="D7" s="227">
        <v>20580</v>
      </c>
      <c r="E7" s="228">
        <v>5076</v>
      </c>
      <c r="F7" s="228">
        <v>16743.6</v>
      </c>
      <c r="G7" s="229"/>
      <c r="H7"/>
      <c r="I7"/>
      <c r="J7"/>
    </row>
    <row r="8" spans="1:10" ht="28.5">
      <c r="A8" s="230">
        <f>+A7+1</f>
        <v>2</v>
      </c>
      <c r="B8" s="231" t="s">
        <v>1115</v>
      </c>
      <c r="C8" s="226">
        <f>+SUM(D8:G8)</f>
        <v>6479</v>
      </c>
      <c r="D8" s="232">
        <v>4787</v>
      </c>
      <c r="E8" s="233">
        <v>1192</v>
      </c>
      <c r="F8" s="233">
        <v>500</v>
      </c>
      <c r="G8" s="234"/>
      <c r="H8"/>
      <c r="I8"/>
      <c r="J8"/>
    </row>
    <row r="9" spans="1:10" ht="20.25" customHeight="1">
      <c r="A9" s="230">
        <f>+A8+1</f>
        <v>3</v>
      </c>
      <c r="B9" s="231" t="s">
        <v>1116</v>
      </c>
      <c r="C9" s="226">
        <f aca="true" t="shared" si="0" ref="C9:C26">+SUM(D9:G9)</f>
        <v>28137.866666666665</v>
      </c>
      <c r="D9" s="232">
        <v>22029.2</v>
      </c>
      <c r="E9" s="233">
        <v>5515.066666666667</v>
      </c>
      <c r="F9" s="233">
        <v>593.6</v>
      </c>
      <c r="G9" s="234"/>
      <c r="H9"/>
      <c r="I9"/>
      <c r="J9"/>
    </row>
    <row r="10" spans="1:10" ht="20.25" customHeight="1">
      <c r="A10" s="230">
        <f aca="true" t="shared" si="1" ref="A10:A26">+A9+1</f>
        <v>4</v>
      </c>
      <c r="B10" s="231" t="s">
        <v>1117</v>
      </c>
      <c r="C10" s="226">
        <f t="shared" si="0"/>
        <v>33064.30953936</v>
      </c>
      <c r="D10" s="232">
        <v>26075.066666666666</v>
      </c>
      <c r="E10" s="233">
        <v>6367</v>
      </c>
      <c r="F10" s="233">
        <v>622.2428726933334</v>
      </c>
      <c r="G10" s="234"/>
      <c r="H10"/>
      <c r="I10"/>
      <c r="J10"/>
    </row>
    <row r="11" spans="1:10" ht="20.25" customHeight="1">
      <c r="A11" s="230">
        <f t="shared" si="1"/>
        <v>5</v>
      </c>
      <c r="B11" s="231" t="s">
        <v>1118</v>
      </c>
      <c r="C11" s="226">
        <f t="shared" si="0"/>
        <v>29440.866666666665</v>
      </c>
      <c r="D11" s="232">
        <v>22948.13333333333</v>
      </c>
      <c r="E11" s="233">
        <v>5830.066666666667</v>
      </c>
      <c r="F11" s="233">
        <v>662.6666666666666</v>
      </c>
      <c r="G11" s="234"/>
      <c r="H11"/>
      <c r="I11"/>
      <c r="J11"/>
    </row>
    <row r="12" spans="1:10" ht="20.25" customHeight="1">
      <c r="A12" s="230">
        <f t="shared" si="1"/>
        <v>6</v>
      </c>
      <c r="B12" s="231" t="s">
        <v>1119</v>
      </c>
      <c r="C12" s="226">
        <f t="shared" si="0"/>
        <v>21122.500249560002</v>
      </c>
      <c r="D12" s="232">
        <v>16504</v>
      </c>
      <c r="E12" s="233">
        <v>4175.2</v>
      </c>
      <c r="F12" s="233">
        <v>443.30024955999994</v>
      </c>
      <c r="G12" s="234"/>
      <c r="H12"/>
      <c r="I12"/>
      <c r="J12"/>
    </row>
    <row r="13" spans="1:10" ht="20.25" customHeight="1">
      <c r="A13" s="230">
        <f t="shared" si="1"/>
        <v>7</v>
      </c>
      <c r="B13" s="231" t="s">
        <v>1120</v>
      </c>
      <c r="C13" s="226">
        <f t="shared" si="0"/>
        <v>33303.10071912667</v>
      </c>
      <c r="D13" s="232">
        <v>26471.933333333334</v>
      </c>
      <c r="E13" s="233">
        <v>6436.333333333333</v>
      </c>
      <c r="F13" s="233">
        <v>394.8340524599999</v>
      </c>
      <c r="G13" s="234"/>
      <c r="H13"/>
      <c r="I13"/>
      <c r="J13"/>
    </row>
    <row r="14" spans="1:10" ht="20.25" customHeight="1">
      <c r="A14" s="230">
        <f t="shared" si="1"/>
        <v>8</v>
      </c>
      <c r="B14" s="231" t="s">
        <v>1121</v>
      </c>
      <c r="C14" s="226">
        <f t="shared" si="0"/>
        <v>21068.079999999998</v>
      </c>
      <c r="D14" s="232">
        <v>16415.866666666665</v>
      </c>
      <c r="E14" s="233">
        <v>4133.333333333333</v>
      </c>
      <c r="F14" s="233">
        <v>518.88</v>
      </c>
      <c r="G14" s="234"/>
      <c r="H14"/>
      <c r="I14"/>
      <c r="J14"/>
    </row>
    <row r="15" spans="1:10" ht="20.25" customHeight="1">
      <c r="A15" s="230">
        <f t="shared" si="1"/>
        <v>9</v>
      </c>
      <c r="B15" s="231" t="s">
        <v>1122</v>
      </c>
      <c r="C15" s="226">
        <f t="shared" si="0"/>
        <v>30547.69409816667</v>
      </c>
      <c r="D15" s="232">
        <v>24000.666666666668</v>
      </c>
      <c r="E15" s="233">
        <v>6095.466666666667</v>
      </c>
      <c r="F15" s="233">
        <v>451.5607648333335</v>
      </c>
      <c r="G15" s="234"/>
      <c r="H15"/>
      <c r="I15"/>
      <c r="J15"/>
    </row>
    <row r="16" spans="1:10" ht="20.25" customHeight="1">
      <c r="A16" s="230">
        <f t="shared" si="1"/>
        <v>10</v>
      </c>
      <c r="B16" s="231" t="s">
        <v>1123</v>
      </c>
      <c r="C16" s="226">
        <f t="shared" si="0"/>
        <v>47558.57749333332</v>
      </c>
      <c r="D16" s="232">
        <v>37519.22649466666</v>
      </c>
      <c r="E16" s="233">
        <v>9391.044332</v>
      </c>
      <c r="F16" s="233">
        <v>648.3066666666667</v>
      </c>
      <c r="G16" s="234"/>
      <c r="H16"/>
      <c r="I16"/>
      <c r="J16"/>
    </row>
    <row r="17" spans="1:10" ht="20.25" customHeight="1">
      <c r="A17" s="230">
        <f t="shared" si="1"/>
        <v>11</v>
      </c>
      <c r="B17" s="231" t="s">
        <v>1124</v>
      </c>
      <c r="C17" s="226">
        <f t="shared" si="0"/>
        <v>18244.34022986667</v>
      </c>
      <c r="D17" s="232">
        <v>14467.480298933338</v>
      </c>
      <c r="E17" s="233">
        <v>3518.8588801866676</v>
      </c>
      <c r="F17" s="233">
        <v>258.00105074666675</v>
      </c>
      <c r="G17" s="234"/>
      <c r="H17"/>
      <c r="I17"/>
      <c r="J17"/>
    </row>
    <row r="18" spans="1:10" ht="20.25" customHeight="1">
      <c r="A18" s="230">
        <f t="shared" si="1"/>
        <v>12</v>
      </c>
      <c r="B18" s="231" t="s">
        <v>1125</v>
      </c>
      <c r="C18" s="226">
        <f t="shared" si="0"/>
        <v>27793.304817066663</v>
      </c>
      <c r="D18" s="232">
        <v>21868.01713261333</v>
      </c>
      <c r="E18" s="233">
        <v>5420.814351119996</v>
      </c>
      <c r="F18" s="233">
        <v>504.4733333333334</v>
      </c>
      <c r="G18" s="234"/>
      <c r="H18"/>
      <c r="I18"/>
      <c r="J18"/>
    </row>
    <row r="19" spans="1:10" ht="20.25" customHeight="1">
      <c r="A19" s="230">
        <f t="shared" si="1"/>
        <v>13</v>
      </c>
      <c r="B19" s="231" t="s">
        <v>1</v>
      </c>
      <c r="C19" s="226">
        <f t="shared" si="0"/>
        <v>49419.06214455333</v>
      </c>
      <c r="D19" s="232">
        <v>39268.718152186666</v>
      </c>
      <c r="E19" s="233">
        <v>9668.666666666666</v>
      </c>
      <c r="F19" s="233">
        <v>481.6773257</v>
      </c>
      <c r="G19" s="234"/>
      <c r="H19"/>
      <c r="I19"/>
      <c r="J19"/>
    </row>
    <row r="20" spans="1:10" ht="20.25" customHeight="1">
      <c r="A20" s="230">
        <f t="shared" si="1"/>
        <v>14</v>
      </c>
      <c r="B20" s="231" t="s">
        <v>1126</v>
      </c>
      <c r="C20" s="226">
        <f t="shared" si="0"/>
        <v>47406.85356964001</v>
      </c>
      <c r="D20" s="232">
        <v>37621.39235810667</v>
      </c>
      <c r="E20" s="233">
        <v>9216.094544866668</v>
      </c>
      <c r="F20" s="233">
        <v>569.3666666666666</v>
      </c>
      <c r="G20" s="234"/>
      <c r="H20"/>
      <c r="I20"/>
      <c r="J20"/>
    </row>
    <row r="21" spans="1:10" ht="20.25" customHeight="1">
      <c r="A21" s="230">
        <f t="shared" si="1"/>
        <v>15</v>
      </c>
      <c r="B21" s="231" t="s">
        <v>1127</v>
      </c>
      <c r="C21" s="226">
        <f t="shared" si="0"/>
        <v>29425.65284268666</v>
      </c>
      <c r="D21" s="232">
        <v>23270.140067999993</v>
      </c>
      <c r="E21" s="233">
        <v>5755.724189333334</v>
      </c>
      <c r="F21" s="233">
        <v>399.7885853533333</v>
      </c>
      <c r="G21" s="234"/>
      <c r="H21"/>
      <c r="I21"/>
      <c r="J21"/>
    </row>
    <row r="22" spans="1:10" ht="21" customHeight="1">
      <c r="A22" s="230">
        <f t="shared" si="1"/>
        <v>16</v>
      </c>
      <c r="B22" s="231" t="s">
        <v>1128</v>
      </c>
      <c r="C22" s="226">
        <f t="shared" si="0"/>
        <v>56927.61333333333</v>
      </c>
      <c r="D22" s="232">
        <v>45196.82666666666</v>
      </c>
      <c r="E22" s="233">
        <v>10899.293333333335</v>
      </c>
      <c r="F22" s="233">
        <v>831.4933333333332</v>
      </c>
      <c r="G22" s="234"/>
      <c r="H22"/>
      <c r="I22"/>
      <c r="J22"/>
    </row>
    <row r="23" spans="1:10" ht="15">
      <c r="A23" s="230">
        <f t="shared" si="1"/>
        <v>17</v>
      </c>
      <c r="B23" s="231" t="s">
        <v>1129</v>
      </c>
      <c r="C23" s="235">
        <f t="shared" si="0"/>
        <v>420.0211093333333</v>
      </c>
      <c r="D23" s="236">
        <v>337.6211093333333</v>
      </c>
      <c r="E23" s="237">
        <v>82.39999999999999</v>
      </c>
      <c r="F23" s="237">
        <v>0</v>
      </c>
      <c r="G23" s="238"/>
      <c r="H23"/>
      <c r="I23"/>
      <c r="J23"/>
    </row>
    <row r="24" spans="1:10" ht="15">
      <c r="A24" s="230">
        <f t="shared" si="1"/>
        <v>18</v>
      </c>
      <c r="B24" s="231" t="s">
        <v>1130</v>
      </c>
      <c r="C24" s="235">
        <f t="shared" si="0"/>
        <v>200.68031909333345</v>
      </c>
      <c r="D24" s="236">
        <v>124.81287333333346</v>
      </c>
      <c r="E24" s="237">
        <v>30.244359999999972</v>
      </c>
      <c r="F24" s="237">
        <v>45.62308576</v>
      </c>
      <c r="G24" s="238"/>
      <c r="H24"/>
      <c r="I24"/>
      <c r="J24"/>
    </row>
    <row r="25" spans="1:10" ht="15">
      <c r="A25" s="230">
        <f t="shared" si="1"/>
        <v>19</v>
      </c>
      <c r="B25" s="231" t="s">
        <v>1131</v>
      </c>
      <c r="C25" s="235">
        <f t="shared" si="0"/>
        <v>382.36623827333335</v>
      </c>
      <c r="D25" s="236">
        <v>269.2354133333333</v>
      </c>
      <c r="E25" s="237">
        <v>63.72351733333333</v>
      </c>
      <c r="F25" s="237">
        <v>49.407307606666656</v>
      </c>
      <c r="G25" s="238"/>
      <c r="H25"/>
      <c r="I25"/>
      <c r="J25"/>
    </row>
    <row r="26" spans="1:10" ht="15.75" thickBot="1">
      <c r="A26" s="230">
        <f t="shared" si="1"/>
        <v>20</v>
      </c>
      <c r="B26" s="231" t="s">
        <v>1132</v>
      </c>
      <c r="C26" s="235">
        <f t="shared" si="0"/>
        <v>280.4056972533333</v>
      </c>
      <c r="D26" s="236">
        <v>180.17246392</v>
      </c>
      <c r="E26" s="237">
        <v>44.46666666666667</v>
      </c>
      <c r="F26" s="237">
        <v>55.76656666666665</v>
      </c>
      <c r="G26" s="238"/>
      <c r="H26"/>
      <c r="I26"/>
      <c r="J26"/>
    </row>
    <row r="27" spans="1:10" ht="15.75" thickBot="1">
      <c r="A27" s="261" t="s">
        <v>0</v>
      </c>
      <c r="B27" s="262"/>
      <c r="C27" s="239">
        <f>+SUM(C7:C26)</f>
        <v>523621.89573398005</v>
      </c>
      <c r="D27" s="240">
        <f>+SUM(D7:D26)</f>
        <v>399935.50969776005</v>
      </c>
      <c r="E27" s="241">
        <f>+SUM(E7:E26)</f>
        <v>98911.7975081733</v>
      </c>
      <c r="F27" s="241">
        <f>+SUM(F7:F26)</f>
        <v>24774.58852804666</v>
      </c>
      <c r="G27" s="242">
        <f>+SUM(G7:G26)</f>
        <v>0</v>
      </c>
      <c r="H27"/>
      <c r="I27"/>
      <c r="J27"/>
    </row>
  </sheetData>
  <mergeCells count="8">
    <mergeCell ref="A27:B27"/>
    <mergeCell ref="A1:G1"/>
    <mergeCell ref="A2:G2"/>
    <mergeCell ref="A4:A6"/>
    <mergeCell ref="B4:B6"/>
    <mergeCell ref="C4:G4"/>
    <mergeCell ref="C5:C6"/>
    <mergeCell ref="D5:G5"/>
  </mergeCells>
  <printOptions horizontalCentered="1"/>
  <pageMargins left="0.1968503937007874" right="0.1968503937007874" top="0.7874015748031497" bottom="0.1968503937007874" header="0" footer="0"/>
  <pageSetup fitToHeight="2" fitToWidth="2" horizontalDpi="600" verticalDpi="600" orientation="landscape" paperSize="9" scale="92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285"/>
  <sheetViews>
    <sheetView zoomScale="145" zoomScaleNormal="145" workbookViewId="0" topLeftCell="A1">
      <selection activeCell="A2" sqref="A2:F2"/>
    </sheetView>
  </sheetViews>
  <sheetFormatPr defaultColWidth="9.140625" defaultRowHeight="15"/>
  <cols>
    <col min="1" max="1" width="5.57421875" style="210" customWidth="1"/>
    <col min="2" max="2" width="34.8515625" style="11" customWidth="1"/>
    <col min="3" max="3" width="25.28125" style="11" customWidth="1"/>
    <col min="4" max="6" width="18.7109375" style="11" customWidth="1"/>
    <col min="7" max="16384" width="9.140625" style="11" customWidth="1"/>
  </cols>
  <sheetData>
    <row r="1" ht="15">
      <c r="A1" s="11"/>
    </row>
    <row r="2" spans="1:6" ht="43.5" customHeight="1">
      <c r="A2" s="315" t="s">
        <v>1256</v>
      </c>
      <c r="B2" s="315"/>
      <c r="C2" s="315"/>
      <c r="D2" s="315"/>
      <c r="E2" s="315"/>
      <c r="F2" s="315"/>
    </row>
    <row r="3" spans="1:6" ht="15.75" thickBot="1">
      <c r="A3" s="12"/>
      <c r="B3" s="12"/>
      <c r="C3" s="12"/>
      <c r="D3" s="341" t="s">
        <v>1078</v>
      </c>
      <c r="E3" s="341"/>
      <c r="F3" s="341"/>
    </row>
    <row r="4" spans="1:6" ht="15" customHeight="1">
      <c r="A4" s="342" t="s">
        <v>5</v>
      </c>
      <c r="B4" s="344" t="s">
        <v>6</v>
      </c>
      <c r="C4" s="344" t="s">
        <v>7</v>
      </c>
      <c r="D4" s="346" t="s">
        <v>776</v>
      </c>
      <c r="E4" s="347"/>
      <c r="F4" s="348"/>
    </row>
    <row r="5" spans="1:6" ht="30.75" thickBot="1">
      <c r="A5" s="343"/>
      <c r="B5" s="345"/>
      <c r="C5" s="345"/>
      <c r="D5" s="166" t="s">
        <v>777</v>
      </c>
      <c r="E5" s="166" t="s">
        <v>778</v>
      </c>
      <c r="F5" s="167" t="s">
        <v>779</v>
      </c>
    </row>
    <row r="6" spans="1:6" ht="15.75" thickBot="1">
      <c r="A6" s="17">
        <v>1</v>
      </c>
      <c r="B6" s="14">
        <v>2</v>
      </c>
      <c r="C6" s="14">
        <v>3</v>
      </c>
      <c r="D6" s="14">
        <v>4</v>
      </c>
      <c r="E6" s="14">
        <v>5</v>
      </c>
      <c r="F6" s="16">
        <v>6</v>
      </c>
    </row>
    <row r="7" spans="1:6" ht="15.75" customHeight="1" thickBot="1">
      <c r="A7" s="301" t="s">
        <v>18</v>
      </c>
      <c r="B7" s="317"/>
      <c r="C7" s="317"/>
      <c r="D7" s="317"/>
      <c r="E7" s="317"/>
      <c r="F7" s="318"/>
    </row>
    <row r="8" spans="1:6" ht="15.75" thickBot="1">
      <c r="A8" s="301" t="s">
        <v>21</v>
      </c>
      <c r="B8" s="302"/>
      <c r="C8" s="14" t="s">
        <v>0</v>
      </c>
      <c r="D8" s="18">
        <f>SUM(D9:D15)</f>
        <v>0</v>
      </c>
      <c r="E8" s="18">
        <f>SUM(E9:E15)</f>
        <v>0</v>
      </c>
      <c r="F8" s="20">
        <f>SUM(F9:F27)</f>
        <v>188694.86</v>
      </c>
    </row>
    <row r="9" spans="1:6" ht="15" customHeight="1">
      <c r="A9" s="46">
        <v>1</v>
      </c>
      <c r="B9" s="349" t="s">
        <v>21</v>
      </c>
      <c r="C9" s="168" t="s">
        <v>22</v>
      </c>
      <c r="D9" s="131">
        <v>0</v>
      </c>
      <c r="E9" s="5">
        <v>0</v>
      </c>
      <c r="F9" s="169">
        <v>0</v>
      </c>
    </row>
    <row r="10" spans="1:6" ht="15" customHeight="1">
      <c r="A10" s="29">
        <f aca="true" t="shared" si="0" ref="A10:A15">+A9+1</f>
        <v>2</v>
      </c>
      <c r="B10" s="350"/>
      <c r="C10" s="30" t="s">
        <v>24</v>
      </c>
      <c r="D10" s="2">
        <v>0</v>
      </c>
      <c r="E10" s="5">
        <v>0</v>
      </c>
      <c r="F10" s="169">
        <v>2250</v>
      </c>
    </row>
    <row r="11" spans="1:6" ht="15" customHeight="1">
      <c r="A11" s="29">
        <f t="shared" si="0"/>
        <v>3</v>
      </c>
      <c r="B11" s="350"/>
      <c r="C11" s="30" t="s">
        <v>24</v>
      </c>
      <c r="D11" s="2">
        <v>0</v>
      </c>
      <c r="E11" s="4">
        <v>0</v>
      </c>
      <c r="F11" s="169">
        <v>2250</v>
      </c>
    </row>
    <row r="12" spans="1:6" ht="15" customHeight="1">
      <c r="A12" s="29">
        <f t="shared" si="0"/>
        <v>4</v>
      </c>
      <c r="B12" s="350"/>
      <c r="C12" s="30" t="s">
        <v>24</v>
      </c>
      <c r="D12" s="2">
        <v>0</v>
      </c>
      <c r="E12" s="4">
        <v>0</v>
      </c>
      <c r="F12" s="169">
        <f>2250+1090</f>
        <v>3340</v>
      </c>
    </row>
    <row r="13" spans="1:6" ht="15" customHeight="1">
      <c r="A13" s="29">
        <f t="shared" si="0"/>
        <v>5</v>
      </c>
      <c r="B13" s="350"/>
      <c r="C13" s="30" t="s">
        <v>24</v>
      </c>
      <c r="D13" s="2">
        <v>0</v>
      </c>
      <c r="E13" s="4">
        <v>0</v>
      </c>
      <c r="F13" s="169">
        <f>2250+945</f>
        <v>3195</v>
      </c>
    </row>
    <row r="14" spans="1:6" ht="15" customHeight="1">
      <c r="A14" s="29">
        <f t="shared" si="0"/>
        <v>6</v>
      </c>
      <c r="B14" s="350"/>
      <c r="C14" s="30" t="s">
        <v>24</v>
      </c>
      <c r="D14" s="2">
        <v>0</v>
      </c>
      <c r="E14" s="4">
        <v>0</v>
      </c>
      <c r="F14" s="169">
        <v>3620</v>
      </c>
    </row>
    <row r="15" spans="1:6" ht="15.75" customHeight="1" thickBot="1">
      <c r="A15" s="37">
        <f t="shared" si="0"/>
        <v>7</v>
      </c>
      <c r="B15" s="351"/>
      <c r="C15" s="38" t="s">
        <v>27</v>
      </c>
      <c r="D15" s="94">
        <v>0</v>
      </c>
      <c r="E15" s="41">
        <v>0</v>
      </c>
      <c r="F15" s="170">
        <v>2283</v>
      </c>
    </row>
    <row r="16" spans="1:6" ht="15.75" customHeight="1" thickBot="1">
      <c r="A16" s="301" t="s">
        <v>780</v>
      </c>
      <c r="B16" s="302"/>
      <c r="C16" s="14" t="s">
        <v>0</v>
      </c>
      <c r="D16" s="18">
        <f>SUM(D17:D35)</f>
        <v>12300</v>
      </c>
      <c r="E16" s="18">
        <f>SUM(E17:E35)</f>
        <v>3480</v>
      </c>
      <c r="F16" s="20">
        <f>SUM(F17:F35)</f>
        <v>96097.93</v>
      </c>
    </row>
    <row r="17" spans="1:6" ht="15">
      <c r="A17" s="46">
        <v>1</v>
      </c>
      <c r="B17" s="330" t="s">
        <v>30</v>
      </c>
      <c r="C17" s="48" t="s">
        <v>31</v>
      </c>
      <c r="D17" s="171">
        <v>7300</v>
      </c>
      <c r="E17" s="27">
        <v>1430</v>
      </c>
      <c r="F17" s="172">
        <v>21405</v>
      </c>
    </row>
    <row r="18" spans="1:6" ht="15">
      <c r="A18" s="29">
        <f>+A17+1</f>
        <v>2</v>
      </c>
      <c r="B18" s="331"/>
      <c r="C18" s="53" t="s">
        <v>33</v>
      </c>
      <c r="D18" s="173">
        <v>0</v>
      </c>
      <c r="E18" s="34">
        <v>880</v>
      </c>
      <c r="F18" s="174">
        <v>12066.1</v>
      </c>
    </row>
    <row r="19" spans="1:6" ht="15">
      <c r="A19" s="29">
        <f>+A18+1</f>
        <v>3</v>
      </c>
      <c r="B19" s="311"/>
      <c r="C19" s="53" t="s">
        <v>34</v>
      </c>
      <c r="D19" s="173">
        <v>0</v>
      </c>
      <c r="E19" s="34">
        <v>0</v>
      </c>
      <c r="F19" s="174">
        <v>0</v>
      </c>
    </row>
    <row r="20" spans="1:6" ht="15">
      <c r="A20" s="29">
        <f aca="true" t="shared" si="1" ref="A20:A35">+A19+1</f>
        <v>4</v>
      </c>
      <c r="B20" s="36" t="s">
        <v>35</v>
      </c>
      <c r="C20" s="58" t="s">
        <v>34</v>
      </c>
      <c r="D20" s="173">
        <v>0</v>
      </c>
      <c r="E20" s="34">
        <v>0</v>
      </c>
      <c r="F20" s="174">
        <v>15000</v>
      </c>
    </row>
    <row r="21" spans="1:6" ht="15">
      <c r="A21" s="29">
        <f t="shared" si="1"/>
        <v>5</v>
      </c>
      <c r="B21" s="36" t="s">
        <v>36</v>
      </c>
      <c r="C21" s="58" t="s">
        <v>37</v>
      </c>
      <c r="D21" s="173">
        <v>0</v>
      </c>
      <c r="E21" s="34">
        <v>0</v>
      </c>
      <c r="F21" s="174">
        <v>0</v>
      </c>
    </row>
    <row r="22" spans="1:6" ht="15">
      <c r="A22" s="29">
        <v>6</v>
      </c>
      <c r="B22" s="36" t="s">
        <v>39</v>
      </c>
      <c r="C22" s="58" t="s">
        <v>40</v>
      </c>
      <c r="D22" s="173">
        <v>2800</v>
      </c>
      <c r="E22" s="34">
        <v>680</v>
      </c>
      <c r="F22" s="174">
        <f>6804+2895</f>
        <v>9699</v>
      </c>
    </row>
    <row r="23" spans="1:6" ht="15">
      <c r="A23" s="29">
        <f t="shared" si="1"/>
        <v>7</v>
      </c>
      <c r="B23" s="36" t="s">
        <v>41</v>
      </c>
      <c r="C23" s="58" t="s">
        <v>42</v>
      </c>
      <c r="D23" s="173">
        <v>0</v>
      </c>
      <c r="E23" s="34">
        <v>0</v>
      </c>
      <c r="F23" s="174">
        <v>0</v>
      </c>
    </row>
    <row r="24" spans="1:6" ht="15">
      <c r="A24" s="29">
        <f t="shared" si="1"/>
        <v>8</v>
      </c>
      <c r="B24" s="36" t="s">
        <v>43</v>
      </c>
      <c r="C24" s="58" t="s">
        <v>42</v>
      </c>
      <c r="D24" s="173">
        <v>0</v>
      </c>
      <c r="E24" s="34">
        <v>0</v>
      </c>
      <c r="F24" s="174">
        <v>0</v>
      </c>
    </row>
    <row r="25" spans="1:6" ht="15">
      <c r="A25" s="29">
        <f t="shared" si="1"/>
        <v>9</v>
      </c>
      <c r="B25" s="36" t="s">
        <v>44</v>
      </c>
      <c r="C25" s="58" t="s">
        <v>42</v>
      </c>
      <c r="D25" s="173">
        <v>0</v>
      </c>
      <c r="E25" s="34">
        <v>0</v>
      </c>
      <c r="F25" s="174">
        <v>2400</v>
      </c>
    </row>
    <row r="26" spans="1:6" ht="15">
      <c r="A26" s="29">
        <f t="shared" si="1"/>
        <v>10</v>
      </c>
      <c r="B26" s="36" t="s">
        <v>45</v>
      </c>
      <c r="C26" s="58" t="s">
        <v>38</v>
      </c>
      <c r="D26" s="173">
        <v>2200</v>
      </c>
      <c r="E26" s="34">
        <v>190</v>
      </c>
      <c r="F26" s="174">
        <v>15088.83</v>
      </c>
    </row>
    <row r="27" spans="1:6" ht="15">
      <c r="A27" s="29">
        <f t="shared" si="1"/>
        <v>11</v>
      </c>
      <c r="B27" s="36" t="s">
        <v>46</v>
      </c>
      <c r="C27" s="58" t="s">
        <v>42</v>
      </c>
      <c r="D27" s="173">
        <v>0</v>
      </c>
      <c r="E27" s="34">
        <v>0</v>
      </c>
      <c r="F27" s="174">
        <v>0</v>
      </c>
    </row>
    <row r="28" spans="1:6" ht="15">
      <c r="A28" s="29">
        <f t="shared" si="1"/>
        <v>12</v>
      </c>
      <c r="B28" s="36" t="s">
        <v>47</v>
      </c>
      <c r="C28" s="58" t="s">
        <v>42</v>
      </c>
      <c r="D28" s="173">
        <v>0</v>
      </c>
      <c r="E28" s="34">
        <v>0</v>
      </c>
      <c r="F28" s="174">
        <v>1189</v>
      </c>
    </row>
    <row r="29" spans="1:6" ht="15">
      <c r="A29" s="29">
        <f t="shared" si="1"/>
        <v>13</v>
      </c>
      <c r="B29" s="36" t="s">
        <v>48</v>
      </c>
      <c r="C29" s="58" t="s">
        <v>42</v>
      </c>
      <c r="D29" s="173">
        <v>0</v>
      </c>
      <c r="E29" s="34">
        <v>0</v>
      </c>
      <c r="F29" s="174">
        <v>0</v>
      </c>
    </row>
    <row r="30" spans="1:6" ht="15">
      <c r="A30" s="29">
        <f t="shared" si="1"/>
        <v>14</v>
      </c>
      <c r="B30" s="36" t="s">
        <v>49</v>
      </c>
      <c r="C30" s="58" t="s">
        <v>38</v>
      </c>
      <c r="D30" s="173">
        <v>0</v>
      </c>
      <c r="E30" s="34">
        <v>0</v>
      </c>
      <c r="F30" s="174">
        <v>5800</v>
      </c>
    </row>
    <row r="31" spans="1:6" ht="15">
      <c r="A31" s="29">
        <f t="shared" si="1"/>
        <v>15</v>
      </c>
      <c r="B31" s="36" t="s">
        <v>50</v>
      </c>
      <c r="C31" s="58" t="s">
        <v>42</v>
      </c>
      <c r="D31" s="173">
        <v>0</v>
      </c>
      <c r="E31" s="34">
        <v>0</v>
      </c>
      <c r="F31" s="174">
        <v>1750</v>
      </c>
    </row>
    <row r="32" spans="1:6" ht="15">
      <c r="A32" s="29">
        <f t="shared" si="1"/>
        <v>16</v>
      </c>
      <c r="B32" s="36" t="s">
        <v>51</v>
      </c>
      <c r="C32" s="58" t="s">
        <v>34</v>
      </c>
      <c r="D32" s="173">
        <v>0</v>
      </c>
      <c r="E32" s="34">
        <v>300</v>
      </c>
      <c r="F32" s="174">
        <v>11700</v>
      </c>
    </row>
    <row r="33" spans="1:6" ht="15">
      <c r="A33" s="29">
        <f t="shared" si="1"/>
        <v>17</v>
      </c>
      <c r="B33" s="36" t="s">
        <v>52</v>
      </c>
      <c r="C33" s="58" t="s">
        <v>38</v>
      </c>
      <c r="D33" s="173">
        <v>0</v>
      </c>
      <c r="E33" s="34">
        <v>0</v>
      </c>
      <c r="F33" s="174">
        <v>0</v>
      </c>
    </row>
    <row r="34" spans="1:6" ht="15">
      <c r="A34" s="29">
        <f t="shared" si="1"/>
        <v>18</v>
      </c>
      <c r="B34" s="36" t="s">
        <v>53</v>
      </c>
      <c r="C34" s="58" t="s">
        <v>42</v>
      </c>
      <c r="D34" s="173">
        <v>0</v>
      </c>
      <c r="E34" s="34">
        <v>0</v>
      </c>
      <c r="F34" s="174">
        <v>0</v>
      </c>
    </row>
    <row r="35" spans="1:6" ht="15.75" thickBot="1">
      <c r="A35" s="29">
        <f t="shared" si="1"/>
        <v>19</v>
      </c>
      <c r="B35" s="36" t="s">
        <v>54</v>
      </c>
      <c r="C35" s="58" t="s">
        <v>42</v>
      </c>
      <c r="D35" s="175">
        <v>0</v>
      </c>
      <c r="E35" s="176">
        <v>0</v>
      </c>
      <c r="F35" s="177">
        <v>0</v>
      </c>
    </row>
    <row r="36" spans="1:6" ht="15.75" thickBot="1">
      <c r="A36" s="17"/>
      <c r="B36" s="14" t="s">
        <v>55</v>
      </c>
      <c r="C36" s="14" t="s">
        <v>0</v>
      </c>
      <c r="D36" s="18">
        <f>SUM(D37:D51)</f>
        <v>0</v>
      </c>
      <c r="E36" s="18">
        <f>SUM(E37:E51)</f>
        <v>11552.2</v>
      </c>
      <c r="F36" s="20">
        <f>SUM(F37:F51)</f>
        <v>23897.9</v>
      </c>
    </row>
    <row r="37" spans="1:6" ht="15">
      <c r="A37" s="178">
        <v>1</v>
      </c>
      <c r="B37" s="352" t="s">
        <v>56</v>
      </c>
      <c r="C37" s="21" t="s">
        <v>1095</v>
      </c>
      <c r="D37" s="24">
        <v>0</v>
      </c>
      <c r="E37" s="24">
        <v>2189.2</v>
      </c>
      <c r="F37" s="179">
        <v>0</v>
      </c>
    </row>
    <row r="38" spans="1:6" ht="15">
      <c r="A38" s="29">
        <f>+A37+1</f>
        <v>2</v>
      </c>
      <c r="B38" s="353"/>
      <c r="C38" s="29" t="s">
        <v>57</v>
      </c>
      <c r="D38" s="4">
        <v>0</v>
      </c>
      <c r="E38" s="4">
        <v>1413</v>
      </c>
      <c r="F38" s="10">
        <f>4648.2-1413</f>
        <v>3235.2</v>
      </c>
    </row>
    <row r="39" spans="1:6" ht="15">
      <c r="A39" s="29">
        <v>3</v>
      </c>
      <c r="B39" s="58" t="s">
        <v>781</v>
      </c>
      <c r="C39" s="29" t="s">
        <v>57</v>
      </c>
      <c r="D39" s="4">
        <v>0</v>
      </c>
      <c r="E39" s="4">
        <v>1500</v>
      </c>
      <c r="F39" s="10">
        <f>5611.2-1500</f>
        <v>4111.2</v>
      </c>
    </row>
    <row r="40" spans="1:6" ht="15">
      <c r="A40" s="29">
        <f aca="true" t="shared" si="2" ref="A40:A51">+A39+1</f>
        <v>4</v>
      </c>
      <c r="B40" s="58" t="s">
        <v>782</v>
      </c>
      <c r="C40" s="180" t="s">
        <v>60</v>
      </c>
      <c r="D40" s="4">
        <v>0</v>
      </c>
      <c r="E40" s="4">
        <v>1600</v>
      </c>
      <c r="F40" s="10">
        <f>6312.5-1600</f>
        <v>4712.5</v>
      </c>
    </row>
    <row r="41" spans="1:6" ht="15">
      <c r="A41" s="29">
        <f t="shared" si="2"/>
        <v>5</v>
      </c>
      <c r="B41" s="58" t="s">
        <v>783</v>
      </c>
      <c r="C41" s="29" t="s">
        <v>57</v>
      </c>
      <c r="D41" s="4">
        <v>0</v>
      </c>
      <c r="E41" s="4">
        <v>1800</v>
      </c>
      <c r="F41" s="10">
        <f>3989-1800</f>
        <v>2189</v>
      </c>
    </row>
    <row r="42" spans="1:6" ht="15">
      <c r="A42" s="29">
        <f t="shared" si="2"/>
        <v>6</v>
      </c>
      <c r="B42" s="58" t="s">
        <v>784</v>
      </c>
      <c r="C42" s="180" t="s">
        <v>60</v>
      </c>
      <c r="D42" s="4">
        <v>0</v>
      </c>
      <c r="E42" s="4">
        <v>0</v>
      </c>
      <c r="F42" s="10">
        <v>0</v>
      </c>
    </row>
    <row r="43" spans="1:6" ht="15">
      <c r="A43" s="29">
        <f t="shared" si="2"/>
        <v>7</v>
      </c>
      <c r="B43" s="58" t="s">
        <v>785</v>
      </c>
      <c r="C43" s="29" t="s">
        <v>57</v>
      </c>
      <c r="D43" s="4">
        <v>0</v>
      </c>
      <c r="E43" s="4">
        <v>0</v>
      </c>
      <c r="F43" s="10">
        <v>0</v>
      </c>
    </row>
    <row r="44" spans="1:6" ht="15">
      <c r="A44" s="29">
        <f t="shared" si="2"/>
        <v>8</v>
      </c>
      <c r="B44" s="58" t="s">
        <v>786</v>
      </c>
      <c r="C44" s="180" t="s">
        <v>65</v>
      </c>
      <c r="D44" s="4">
        <v>0</v>
      </c>
      <c r="E44" s="4">
        <v>0</v>
      </c>
      <c r="F44" s="10">
        <v>0</v>
      </c>
    </row>
    <row r="45" spans="1:6" ht="15">
      <c r="A45" s="29">
        <f t="shared" si="2"/>
        <v>9</v>
      </c>
      <c r="B45" s="58" t="s">
        <v>787</v>
      </c>
      <c r="C45" s="180" t="s">
        <v>60</v>
      </c>
      <c r="D45" s="4">
        <v>0</v>
      </c>
      <c r="E45" s="4">
        <v>0</v>
      </c>
      <c r="F45" s="10">
        <v>0</v>
      </c>
    </row>
    <row r="46" spans="1:6" ht="15">
      <c r="A46" s="29">
        <f t="shared" si="2"/>
        <v>10</v>
      </c>
      <c r="B46" s="58" t="s">
        <v>788</v>
      </c>
      <c r="C46" s="180" t="s">
        <v>60</v>
      </c>
      <c r="D46" s="4">
        <v>0</v>
      </c>
      <c r="E46" s="4">
        <v>1200</v>
      </c>
      <c r="F46" s="10">
        <v>1800</v>
      </c>
    </row>
    <row r="47" spans="1:6" ht="15">
      <c r="A47" s="29">
        <f t="shared" si="2"/>
        <v>11</v>
      </c>
      <c r="B47" s="58" t="s">
        <v>789</v>
      </c>
      <c r="C47" s="180" t="s">
        <v>69</v>
      </c>
      <c r="D47" s="4">
        <v>0</v>
      </c>
      <c r="E47" s="4">
        <v>0</v>
      </c>
      <c r="F47" s="10">
        <v>0</v>
      </c>
    </row>
    <row r="48" spans="1:6" ht="15">
      <c r="A48" s="29">
        <f t="shared" si="2"/>
        <v>12</v>
      </c>
      <c r="B48" s="58" t="s">
        <v>790</v>
      </c>
      <c r="C48" s="180" t="s">
        <v>60</v>
      </c>
      <c r="D48" s="4">
        <v>0</v>
      </c>
      <c r="E48" s="4">
        <v>0</v>
      </c>
      <c r="F48" s="10">
        <v>0</v>
      </c>
    </row>
    <row r="49" spans="1:6" ht="15">
      <c r="A49" s="29">
        <f t="shared" si="2"/>
        <v>13</v>
      </c>
      <c r="B49" s="58" t="s">
        <v>791</v>
      </c>
      <c r="C49" s="180" t="s">
        <v>60</v>
      </c>
      <c r="D49" s="4">
        <v>0</v>
      </c>
      <c r="E49" s="4">
        <v>0</v>
      </c>
      <c r="F49" s="10">
        <v>0</v>
      </c>
    </row>
    <row r="50" spans="1:6" ht="15">
      <c r="A50" s="29">
        <f t="shared" si="2"/>
        <v>14</v>
      </c>
      <c r="B50" s="58" t="s">
        <v>792</v>
      </c>
      <c r="C50" s="180" t="s">
        <v>60</v>
      </c>
      <c r="D50" s="4">
        <v>0</v>
      </c>
      <c r="E50" s="4">
        <v>1200</v>
      </c>
      <c r="F50" s="10">
        <v>5300</v>
      </c>
    </row>
    <row r="51" spans="1:6" ht="15.75" thickBot="1">
      <c r="A51" s="29">
        <f t="shared" si="2"/>
        <v>15</v>
      </c>
      <c r="B51" s="58" t="s">
        <v>793</v>
      </c>
      <c r="C51" s="181" t="s">
        <v>60</v>
      </c>
      <c r="D51" s="61">
        <v>0</v>
      </c>
      <c r="E51" s="61">
        <v>650</v>
      </c>
      <c r="F51" s="182">
        <f>3200-650</f>
        <v>2550</v>
      </c>
    </row>
    <row r="52" spans="1:6" ht="15.75" customHeight="1" thickBot="1">
      <c r="A52" s="301" t="s">
        <v>74</v>
      </c>
      <c r="B52" s="302"/>
      <c r="C52" s="14" t="s">
        <v>0</v>
      </c>
      <c r="D52" s="18">
        <f>SUM(D53:D72)</f>
        <v>7100</v>
      </c>
      <c r="E52" s="18">
        <f>SUM(E53:E72)</f>
        <v>2790.6000000000004</v>
      </c>
      <c r="F52" s="20">
        <f>SUM(F53:F72)</f>
        <v>29978.4</v>
      </c>
    </row>
    <row r="53" spans="1:6" ht="15">
      <c r="A53" s="21">
        <v>1</v>
      </c>
      <c r="B53" s="330" t="s">
        <v>75</v>
      </c>
      <c r="C53" s="85" t="s">
        <v>1093</v>
      </c>
      <c r="D53" s="23">
        <v>0</v>
      </c>
      <c r="E53" s="24">
        <v>0</v>
      </c>
      <c r="F53" s="179">
        <v>0</v>
      </c>
    </row>
    <row r="54" spans="1:6" ht="15">
      <c r="A54" s="29">
        <f>+A53+1</f>
        <v>2</v>
      </c>
      <c r="B54" s="331"/>
      <c r="C54" s="86" t="s">
        <v>76</v>
      </c>
      <c r="D54" s="31">
        <v>0</v>
      </c>
      <c r="E54" s="4">
        <v>0</v>
      </c>
      <c r="F54" s="10">
        <v>0</v>
      </c>
    </row>
    <row r="55" spans="1:6" ht="15">
      <c r="A55" s="29">
        <f aca="true" t="shared" si="3" ref="A55:A68">+A54+1</f>
        <v>3</v>
      </c>
      <c r="B55" s="311"/>
      <c r="C55" s="87" t="s">
        <v>77</v>
      </c>
      <c r="D55" s="31">
        <v>0</v>
      </c>
      <c r="E55" s="4">
        <v>0</v>
      </c>
      <c r="F55" s="10">
        <f>2400+1800</f>
        <v>4200</v>
      </c>
    </row>
    <row r="56" spans="1:6" ht="15">
      <c r="A56" s="29">
        <f t="shared" si="3"/>
        <v>4</v>
      </c>
      <c r="B56" s="36" t="s">
        <v>78</v>
      </c>
      <c r="C56" s="36" t="s">
        <v>42</v>
      </c>
      <c r="D56" s="183">
        <v>0</v>
      </c>
      <c r="E56" s="4">
        <v>0</v>
      </c>
      <c r="F56" s="10">
        <v>0</v>
      </c>
    </row>
    <row r="57" spans="1:6" ht="15">
      <c r="A57" s="29">
        <f t="shared" si="3"/>
        <v>5</v>
      </c>
      <c r="B57" s="36" t="s">
        <v>79</v>
      </c>
      <c r="C57" s="36" t="s">
        <v>42</v>
      </c>
      <c r="D57" s="2">
        <v>0</v>
      </c>
      <c r="E57" s="4">
        <v>0</v>
      </c>
      <c r="F57" s="10">
        <v>2250</v>
      </c>
    </row>
    <row r="58" spans="1:6" ht="15">
      <c r="A58" s="29">
        <f t="shared" si="3"/>
        <v>6</v>
      </c>
      <c r="B58" s="36" t="s">
        <v>80</v>
      </c>
      <c r="C58" s="36" t="s">
        <v>42</v>
      </c>
      <c r="D58" s="2">
        <v>0</v>
      </c>
      <c r="E58" s="4">
        <v>0</v>
      </c>
      <c r="F58" s="10">
        <v>1179</v>
      </c>
    </row>
    <row r="59" spans="1:6" ht="15">
      <c r="A59" s="29">
        <f t="shared" si="3"/>
        <v>7</v>
      </c>
      <c r="B59" s="36" t="s">
        <v>81</v>
      </c>
      <c r="C59" s="36" t="s">
        <v>42</v>
      </c>
      <c r="D59" s="2">
        <v>2320</v>
      </c>
      <c r="E59" s="4">
        <v>0</v>
      </c>
      <c r="F59" s="10">
        <v>0</v>
      </c>
    </row>
    <row r="60" spans="1:6" ht="15">
      <c r="A60" s="29">
        <f t="shared" si="3"/>
        <v>8</v>
      </c>
      <c r="B60" s="36" t="s">
        <v>82</v>
      </c>
      <c r="C60" s="36" t="s">
        <v>42</v>
      </c>
      <c r="D60" s="2">
        <v>2180</v>
      </c>
      <c r="E60" s="4">
        <v>0</v>
      </c>
      <c r="F60" s="10">
        <v>0</v>
      </c>
    </row>
    <row r="61" spans="1:6" ht="15">
      <c r="A61" s="29">
        <f t="shared" si="3"/>
        <v>9</v>
      </c>
      <c r="B61" s="36" t="s">
        <v>83</v>
      </c>
      <c r="C61" s="36" t="s">
        <v>42</v>
      </c>
      <c r="D61" s="2">
        <v>0</v>
      </c>
      <c r="E61" s="4">
        <v>0</v>
      </c>
      <c r="F61" s="10">
        <v>0</v>
      </c>
    </row>
    <row r="62" spans="1:6" ht="15">
      <c r="A62" s="29">
        <f t="shared" si="3"/>
        <v>10</v>
      </c>
      <c r="B62" s="36" t="s">
        <v>84</v>
      </c>
      <c r="C62" s="36" t="s">
        <v>42</v>
      </c>
      <c r="D62" s="2">
        <v>0</v>
      </c>
      <c r="E62" s="4">
        <v>0</v>
      </c>
      <c r="F62" s="10">
        <v>0</v>
      </c>
    </row>
    <row r="63" spans="1:6" ht="15">
      <c r="A63" s="29">
        <f t="shared" si="3"/>
        <v>11</v>
      </c>
      <c r="B63" s="36" t="s">
        <v>85</v>
      </c>
      <c r="C63" s="36" t="s">
        <v>42</v>
      </c>
      <c r="D63" s="2">
        <v>2600</v>
      </c>
      <c r="E63" s="4">
        <v>0</v>
      </c>
      <c r="F63" s="10">
        <v>0</v>
      </c>
    </row>
    <row r="64" spans="1:6" ht="15">
      <c r="A64" s="29">
        <f t="shared" si="3"/>
        <v>12</v>
      </c>
      <c r="B64" s="36" t="s">
        <v>86</v>
      </c>
      <c r="C64" s="36" t="s">
        <v>42</v>
      </c>
      <c r="D64" s="2">
        <v>0</v>
      </c>
      <c r="E64" s="4">
        <v>0</v>
      </c>
      <c r="F64" s="10">
        <v>0</v>
      </c>
    </row>
    <row r="65" spans="1:6" ht="15">
      <c r="A65" s="29">
        <f t="shared" si="3"/>
        <v>13</v>
      </c>
      <c r="B65" s="36" t="s">
        <v>87</v>
      </c>
      <c r="C65" s="36" t="s">
        <v>42</v>
      </c>
      <c r="D65" s="2">
        <v>0</v>
      </c>
      <c r="E65" s="4">
        <v>0</v>
      </c>
      <c r="F65" s="10">
        <v>1600</v>
      </c>
    </row>
    <row r="66" spans="1:6" ht="15">
      <c r="A66" s="29">
        <f t="shared" si="3"/>
        <v>14</v>
      </c>
      <c r="B66" s="36" t="s">
        <v>88</v>
      </c>
      <c r="C66" s="36" t="s">
        <v>42</v>
      </c>
      <c r="D66" s="2">
        <v>0</v>
      </c>
      <c r="E66" s="4">
        <v>0</v>
      </c>
      <c r="F66" s="10">
        <v>0</v>
      </c>
    </row>
    <row r="67" spans="1:6" ht="15">
      <c r="A67" s="29">
        <f t="shared" si="3"/>
        <v>15</v>
      </c>
      <c r="B67" s="36" t="s">
        <v>89</v>
      </c>
      <c r="C67" s="36" t="s">
        <v>42</v>
      </c>
      <c r="D67" s="2">
        <v>0</v>
      </c>
      <c r="E67" s="4">
        <v>0</v>
      </c>
      <c r="F67" s="10">
        <v>5300</v>
      </c>
    </row>
    <row r="68" spans="1:6" ht="15.75" thickBot="1">
      <c r="A68" s="60">
        <f t="shared" si="3"/>
        <v>16</v>
      </c>
      <c r="B68" s="75" t="s">
        <v>90</v>
      </c>
      <c r="C68" s="75" t="s">
        <v>42</v>
      </c>
      <c r="D68" s="147">
        <v>0</v>
      </c>
      <c r="E68" s="61">
        <v>0</v>
      </c>
      <c r="F68" s="182">
        <v>0</v>
      </c>
    </row>
    <row r="69" spans="1:6" ht="15.75" customHeight="1" thickBot="1">
      <c r="A69" s="301" t="s">
        <v>91</v>
      </c>
      <c r="B69" s="302"/>
      <c r="C69" s="14" t="s">
        <v>0</v>
      </c>
      <c r="D69" s="18">
        <f>SUM(D70:D88)</f>
        <v>0</v>
      </c>
      <c r="E69" s="18">
        <f>SUM(E70:E88)</f>
        <v>1395.3</v>
      </c>
      <c r="F69" s="20">
        <f>SUM(F70:F88)</f>
        <v>7724.7</v>
      </c>
    </row>
    <row r="70" spans="1:6" ht="15">
      <c r="A70" s="46">
        <v>1</v>
      </c>
      <c r="B70" s="330" t="s">
        <v>91</v>
      </c>
      <c r="C70" s="47" t="s">
        <v>1092</v>
      </c>
      <c r="D70" s="47">
        <v>0</v>
      </c>
      <c r="E70" s="124">
        <v>584</v>
      </c>
      <c r="F70" s="184">
        <v>0</v>
      </c>
    </row>
    <row r="71" spans="1:6" ht="15">
      <c r="A71" s="29">
        <f>+A70+1</f>
        <v>2</v>
      </c>
      <c r="B71" s="331"/>
      <c r="C71" s="47" t="s">
        <v>92</v>
      </c>
      <c r="D71" s="31">
        <v>0</v>
      </c>
      <c r="E71" s="34">
        <v>584</v>
      </c>
      <c r="F71" s="174">
        <v>7283</v>
      </c>
    </row>
    <row r="72" spans="1:6" ht="15">
      <c r="A72" s="29">
        <f aca="true" t="shared" si="4" ref="A72:A88">+A71+1</f>
        <v>3</v>
      </c>
      <c r="B72" s="311"/>
      <c r="C72" s="31" t="s">
        <v>34</v>
      </c>
      <c r="D72" s="31">
        <v>0</v>
      </c>
      <c r="E72" s="34">
        <v>227.3</v>
      </c>
      <c r="F72" s="174">
        <v>441.7</v>
      </c>
    </row>
    <row r="73" spans="1:6" ht="15">
      <c r="A73" s="29">
        <f t="shared" si="4"/>
        <v>4</v>
      </c>
      <c r="B73" s="92" t="s">
        <v>93</v>
      </c>
      <c r="C73" s="36" t="s">
        <v>42</v>
      </c>
      <c r="D73" s="31">
        <v>0</v>
      </c>
      <c r="E73" s="34">
        <v>0</v>
      </c>
      <c r="F73" s="174">
        <v>0</v>
      </c>
    </row>
    <row r="74" spans="1:6" ht="15">
      <c r="A74" s="29">
        <f t="shared" si="4"/>
        <v>5</v>
      </c>
      <c r="B74" s="92" t="s">
        <v>94</v>
      </c>
      <c r="C74" s="36" t="s">
        <v>42</v>
      </c>
      <c r="D74" s="31">
        <v>0</v>
      </c>
      <c r="E74" s="34">
        <v>0</v>
      </c>
      <c r="F74" s="174">
        <v>0</v>
      </c>
    </row>
    <row r="75" spans="1:6" ht="15">
      <c r="A75" s="29">
        <f t="shared" si="4"/>
        <v>6</v>
      </c>
      <c r="B75" s="92" t="s">
        <v>95</v>
      </c>
      <c r="C75" s="36" t="s">
        <v>42</v>
      </c>
      <c r="D75" s="31">
        <v>0</v>
      </c>
      <c r="E75" s="34">
        <v>0</v>
      </c>
      <c r="F75" s="174">
        <v>0</v>
      </c>
    </row>
    <row r="76" spans="1:6" ht="15">
      <c r="A76" s="29">
        <f t="shared" si="4"/>
        <v>7</v>
      </c>
      <c r="B76" s="92" t="s">
        <v>96</v>
      </c>
      <c r="C76" s="36" t="s">
        <v>42</v>
      </c>
      <c r="D76" s="31">
        <v>0</v>
      </c>
      <c r="E76" s="34">
        <v>0</v>
      </c>
      <c r="F76" s="174">
        <v>0</v>
      </c>
    </row>
    <row r="77" spans="1:6" ht="15">
      <c r="A77" s="29">
        <f t="shared" si="4"/>
        <v>8</v>
      </c>
      <c r="B77" s="92" t="s">
        <v>97</v>
      </c>
      <c r="C77" s="36" t="s">
        <v>42</v>
      </c>
      <c r="D77" s="31">
        <v>0</v>
      </c>
      <c r="E77" s="34">
        <v>0</v>
      </c>
      <c r="F77" s="174">
        <v>0</v>
      </c>
    </row>
    <row r="78" spans="1:6" ht="15">
      <c r="A78" s="29">
        <f t="shared" si="4"/>
        <v>9</v>
      </c>
      <c r="B78" s="92" t="s">
        <v>98</v>
      </c>
      <c r="C78" s="36" t="s">
        <v>42</v>
      </c>
      <c r="D78" s="31">
        <v>0</v>
      </c>
      <c r="E78" s="34">
        <v>0</v>
      </c>
      <c r="F78" s="174">
        <v>0</v>
      </c>
    </row>
    <row r="79" spans="1:6" ht="15">
      <c r="A79" s="29">
        <f t="shared" si="4"/>
        <v>10</v>
      </c>
      <c r="B79" s="92" t="s">
        <v>99</v>
      </c>
      <c r="C79" s="36" t="s">
        <v>42</v>
      </c>
      <c r="D79" s="31">
        <v>0</v>
      </c>
      <c r="E79" s="34">
        <v>0</v>
      </c>
      <c r="F79" s="174">
        <v>0</v>
      </c>
    </row>
    <row r="80" spans="1:6" ht="15">
      <c r="A80" s="29">
        <f t="shared" si="4"/>
        <v>11</v>
      </c>
      <c r="B80" s="92" t="s">
        <v>100</v>
      </c>
      <c r="C80" s="36" t="s">
        <v>42</v>
      </c>
      <c r="D80" s="31">
        <v>0</v>
      </c>
      <c r="E80" s="34">
        <v>0</v>
      </c>
      <c r="F80" s="174">
        <v>0</v>
      </c>
    </row>
    <row r="81" spans="1:6" ht="15">
      <c r="A81" s="29">
        <f t="shared" si="4"/>
        <v>12</v>
      </c>
      <c r="B81" s="92" t="s">
        <v>101</v>
      </c>
      <c r="C81" s="36" t="s">
        <v>42</v>
      </c>
      <c r="D81" s="31">
        <v>0</v>
      </c>
      <c r="E81" s="34">
        <v>0</v>
      </c>
      <c r="F81" s="174">
        <v>0</v>
      </c>
    </row>
    <row r="82" spans="1:6" ht="15">
      <c r="A82" s="29">
        <f t="shared" si="4"/>
        <v>13</v>
      </c>
      <c r="B82" s="92" t="s">
        <v>102</v>
      </c>
      <c r="C82" s="36" t="s">
        <v>42</v>
      </c>
      <c r="D82" s="31">
        <v>0</v>
      </c>
      <c r="E82" s="34">
        <v>0</v>
      </c>
      <c r="F82" s="174">
        <v>0</v>
      </c>
    </row>
    <row r="83" spans="1:6" ht="15">
      <c r="A83" s="29">
        <f t="shared" si="4"/>
        <v>14</v>
      </c>
      <c r="B83" s="92" t="s">
        <v>103</v>
      </c>
      <c r="C83" s="36" t="s">
        <v>42</v>
      </c>
      <c r="D83" s="31">
        <v>0</v>
      </c>
      <c r="E83" s="34">
        <v>0</v>
      </c>
      <c r="F83" s="174">
        <v>0</v>
      </c>
    </row>
    <row r="84" spans="1:6" ht="15">
      <c r="A84" s="29">
        <f t="shared" si="4"/>
        <v>15</v>
      </c>
      <c r="B84" s="92" t="s">
        <v>104</v>
      </c>
      <c r="C84" s="36" t="s">
        <v>42</v>
      </c>
      <c r="D84" s="31">
        <v>0</v>
      </c>
      <c r="E84" s="34">
        <v>0</v>
      </c>
      <c r="F84" s="174">
        <v>0</v>
      </c>
    </row>
    <row r="85" spans="1:6" ht="15">
      <c r="A85" s="29">
        <f t="shared" si="4"/>
        <v>16</v>
      </c>
      <c r="B85" s="92" t="s">
        <v>105</v>
      </c>
      <c r="C85" s="36" t="s">
        <v>42</v>
      </c>
      <c r="D85" s="31">
        <v>0</v>
      </c>
      <c r="E85" s="34">
        <v>0</v>
      </c>
      <c r="F85" s="174">
        <v>0</v>
      </c>
    </row>
    <row r="86" spans="1:6" ht="15">
      <c r="A86" s="29">
        <f t="shared" si="4"/>
        <v>17</v>
      </c>
      <c r="B86" s="92" t="s">
        <v>106</v>
      </c>
      <c r="C86" s="36" t="s">
        <v>42</v>
      </c>
      <c r="D86" s="31">
        <v>0</v>
      </c>
      <c r="E86" s="34">
        <v>0</v>
      </c>
      <c r="F86" s="174">
        <v>0</v>
      </c>
    </row>
    <row r="87" spans="1:6" ht="15">
      <c r="A87" s="37">
        <f t="shared" si="4"/>
        <v>18</v>
      </c>
      <c r="B87" s="93" t="s">
        <v>107</v>
      </c>
      <c r="C87" s="39" t="s">
        <v>42</v>
      </c>
      <c r="D87" s="40">
        <v>0</v>
      </c>
      <c r="E87" s="44">
        <v>0</v>
      </c>
      <c r="F87" s="185">
        <v>0</v>
      </c>
    </row>
    <row r="88" spans="1:6" ht="15.75" thickBot="1">
      <c r="A88" s="37">
        <f t="shared" si="4"/>
        <v>19</v>
      </c>
      <c r="B88" s="93" t="s">
        <v>1075</v>
      </c>
      <c r="C88" s="31" t="s">
        <v>34</v>
      </c>
      <c r="D88" s="31">
        <v>0</v>
      </c>
      <c r="E88" s="34">
        <v>0</v>
      </c>
      <c r="F88" s="34">
        <v>0</v>
      </c>
    </row>
    <row r="89" spans="1:6" ht="15.75" customHeight="1" thickBot="1">
      <c r="A89" s="301" t="s">
        <v>108</v>
      </c>
      <c r="B89" s="302"/>
      <c r="C89" s="186" t="s">
        <v>0</v>
      </c>
      <c r="D89" s="187">
        <f>SUM(D90:D102)</f>
        <v>4300</v>
      </c>
      <c r="E89" s="18">
        <f>SUM(E90:E102)</f>
        <v>2508</v>
      </c>
      <c r="F89" s="20">
        <f>SUM(F90:F102)</f>
        <v>11900</v>
      </c>
    </row>
    <row r="90" spans="1:6" ht="15">
      <c r="A90" s="46">
        <v>1</v>
      </c>
      <c r="B90" s="330" t="s">
        <v>109</v>
      </c>
      <c r="C90" s="47" t="s">
        <v>33</v>
      </c>
      <c r="D90" s="47">
        <v>4300</v>
      </c>
      <c r="E90" s="124">
        <v>600</v>
      </c>
      <c r="F90" s="124">
        <v>6500</v>
      </c>
    </row>
    <row r="91" spans="1:6" ht="15">
      <c r="A91" s="29">
        <v>2</v>
      </c>
      <c r="B91" s="311"/>
      <c r="C91" s="36" t="s">
        <v>42</v>
      </c>
      <c r="D91" s="31">
        <v>0</v>
      </c>
      <c r="E91" s="34">
        <v>400</v>
      </c>
      <c r="F91" s="34">
        <v>3400</v>
      </c>
    </row>
    <row r="92" spans="1:6" ht="15">
      <c r="A92" s="29">
        <f aca="true" t="shared" si="5" ref="A92:A102">+A91+1</f>
        <v>3</v>
      </c>
      <c r="B92" s="36" t="s">
        <v>110</v>
      </c>
      <c r="C92" s="36" t="s">
        <v>34</v>
      </c>
      <c r="D92" s="31">
        <v>0</v>
      </c>
      <c r="E92" s="34">
        <v>400</v>
      </c>
      <c r="F92" s="34">
        <v>0</v>
      </c>
    </row>
    <row r="93" spans="1:6" ht="15">
      <c r="A93" s="29">
        <f t="shared" si="5"/>
        <v>4</v>
      </c>
      <c r="B93" s="36" t="s">
        <v>112</v>
      </c>
      <c r="C93" s="36" t="s">
        <v>37</v>
      </c>
      <c r="D93" s="31">
        <v>0</v>
      </c>
      <c r="E93" s="34">
        <v>0</v>
      </c>
      <c r="F93" s="34">
        <v>0</v>
      </c>
    </row>
    <row r="94" spans="1:6" ht="15">
      <c r="A94" s="29">
        <f t="shared" si="5"/>
        <v>5</v>
      </c>
      <c r="B94" s="36" t="s">
        <v>113</v>
      </c>
      <c r="C94" s="36" t="s">
        <v>38</v>
      </c>
      <c r="D94" s="31">
        <v>0</v>
      </c>
      <c r="E94" s="34">
        <v>480</v>
      </c>
      <c r="F94" s="34">
        <v>2000</v>
      </c>
    </row>
    <row r="95" spans="1:6" ht="15">
      <c r="A95" s="29">
        <f t="shared" si="5"/>
        <v>6</v>
      </c>
      <c r="B95" s="36" t="s">
        <v>114</v>
      </c>
      <c r="C95" s="36" t="s">
        <v>40</v>
      </c>
      <c r="D95" s="31">
        <v>0</v>
      </c>
      <c r="E95" s="34">
        <v>0</v>
      </c>
      <c r="F95" s="34">
        <v>0</v>
      </c>
    </row>
    <row r="96" spans="1:6" ht="15">
      <c r="A96" s="29">
        <f t="shared" si="5"/>
        <v>7</v>
      </c>
      <c r="B96" s="36" t="s">
        <v>115</v>
      </c>
      <c r="C96" s="36" t="s">
        <v>42</v>
      </c>
      <c r="D96" s="31">
        <v>0</v>
      </c>
      <c r="E96" s="34">
        <v>248</v>
      </c>
      <c r="F96" s="34">
        <v>0</v>
      </c>
    </row>
    <row r="97" spans="1:6" ht="15">
      <c r="A97" s="29">
        <f t="shared" si="5"/>
        <v>8</v>
      </c>
      <c r="B97" s="36" t="s">
        <v>116</v>
      </c>
      <c r="C97" s="36" t="s">
        <v>42</v>
      </c>
      <c r="D97" s="31">
        <v>0</v>
      </c>
      <c r="E97" s="34">
        <v>0</v>
      </c>
      <c r="F97" s="34">
        <v>0</v>
      </c>
    </row>
    <row r="98" spans="1:6" ht="15">
      <c r="A98" s="29">
        <f t="shared" si="5"/>
        <v>9</v>
      </c>
      <c r="B98" s="36" t="s">
        <v>117</v>
      </c>
      <c r="C98" s="36" t="s">
        <v>42</v>
      </c>
      <c r="D98" s="31">
        <v>0</v>
      </c>
      <c r="E98" s="34">
        <v>0</v>
      </c>
      <c r="F98" s="34">
        <v>0</v>
      </c>
    </row>
    <row r="99" spans="1:6" ht="15">
      <c r="A99" s="29">
        <f t="shared" si="5"/>
        <v>10</v>
      </c>
      <c r="B99" s="36" t="s">
        <v>118</v>
      </c>
      <c r="C99" s="36" t="s">
        <v>38</v>
      </c>
      <c r="D99" s="31">
        <v>0</v>
      </c>
      <c r="E99" s="34">
        <v>0</v>
      </c>
      <c r="F99" s="34">
        <v>0</v>
      </c>
    </row>
    <row r="100" spans="1:6" ht="15">
      <c r="A100" s="29">
        <f t="shared" si="5"/>
        <v>11</v>
      </c>
      <c r="B100" s="36" t="s">
        <v>119</v>
      </c>
      <c r="C100" s="36" t="s">
        <v>42</v>
      </c>
      <c r="D100" s="31">
        <v>0</v>
      </c>
      <c r="E100" s="34">
        <v>0</v>
      </c>
      <c r="F100" s="34">
        <v>0</v>
      </c>
    </row>
    <row r="101" spans="1:6" ht="15">
      <c r="A101" s="29">
        <f t="shared" si="5"/>
        <v>12</v>
      </c>
      <c r="B101" s="36" t="s">
        <v>120</v>
      </c>
      <c r="C101" s="36" t="s">
        <v>42</v>
      </c>
      <c r="D101" s="31">
        <v>0</v>
      </c>
      <c r="E101" s="34">
        <v>0</v>
      </c>
      <c r="F101" s="34">
        <v>0</v>
      </c>
    </row>
    <row r="102" spans="1:6" ht="15.75" thickBot="1">
      <c r="A102" s="37">
        <f t="shared" si="5"/>
        <v>13</v>
      </c>
      <c r="B102" s="39" t="s">
        <v>794</v>
      </c>
      <c r="C102" s="39" t="s">
        <v>42</v>
      </c>
      <c r="D102" s="31">
        <v>0</v>
      </c>
      <c r="E102" s="34">
        <v>380</v>
      </c>
      <c r="F102" s="34">
        <v>0</v>
      </c>
    </row>
    <row r="103" spans="1:6" ht="15.75" customHeight="1" thickBot="1">
      <c r="A103" s="301" t="s">
        <v>122</v>
      </c>
      <c r="B103" s="302"/>
      <c r="C103" s="186" t="s">
        <v>0</v>
      </c>
      <c r="D103" s="187">
        <f>SUM(D104:D120)</f>
        <v>5500</v>
      </c>
      <c r="E103" s="18">
        <f>SUM(E104:E120)</f>
        <v>2500</v>
      </c>
      <c r="F103" s="20">
        <f>SUM(F104:F120)</f>
        <v>5500</v>
      </c>
    </row>
    <row r="104" spans="1:6" ht="15">
      <c r="A104" s="46">
        <v>1</v>
      </c>
      <c r="B104" s="330" t="s">
        <v>123</v>
      </c>
      <c r="C104" s="47" t="s">
        <v>31</v>
      </c>
      <c r="D104" s="131">
        <v>0</v>
      </c>
      <c r="E104" s="5">
        <v>600</v>
      </c>
      <c r="F104" s="169">
        <v>0</v>
      </c>
    </row>
    <row r="105" spans="1:6" ht="15">
      <c r="A105" s="29">
        <f>+A104+1</f>
        <v>2</v>
      </c>
      <c r="B105" s="331"/>
      <c r="C105" s="31" t="s">
        <v>124</v>
      </c>
      <c r="D105" s="2">
        <v>0</v>
      </c>
      <c r="E105" s="4">
        <v>0</v>
      </c>
      <c r="F105" s="10">
        <v>1500</v>
      </c>
    </row>
    <row r="106" spans="1:6" ht="15">
      <c r="A106" s="29">
        <f aca="true" t="shared" si="6" ref="A106:A120">+A105+1</f>
        <v>3</v>
      </c>
      <c r="B106" s="311"/>
      <c r="C106" s="31" t="s">
        <v>125</v>
      </c>
      <c r="D106" s="2">
        <v>1600</v>
      </c>
      <c r="E106" s="4">
        <v>0</v>
      </c>
      <c r="F106" s="10">
        <v>0</v>
      </c>
    </row>
    <row r="107" spans="1:6" ht="15">
      <c r="A107" s="29">
        <f t="shared" si="6"/>
        <v>4</v>
      </c>
      <c r="B107" s="36" t="s">
        <v>126</v>
      </c>
      <c r="C107" s="36" t="s">
        <v>34</v>
      </c>
      <c r="D107" s="2">
        <v>0</v>
      </c>
      <c r="E107" s="4">
        <v>0</v>
      </c>
      <c r="F107" s="10">
        <v>0</v>
      </c>
    </row>
    <row r="108" spans="1:6" ht="15">
      <c r="A108" s="29">
        <f t="shared" si="6"/>
        <v>5</v>
      </c>
      <c r="B108" s="36" t="s">
        <v>127</v>
      </c>
      <c r="C108" s="36" t="s">
        <v>42</v>
      </c>
      <c r="D108" s="2">
        <v>0</v>
      </c>
      <c r="E108" s="4">
        <v>500</v>
      </c>
      <c r="F108" s="10">
        <v>0</v>
      </c>
    </row>
    <row r="109" spans="1:6" ht="15">
      <c r="A109" s="29">
        <f t="shared" si="6"/>
        <v>6</v>
      </c>
      <c r="B109" s="36" t="s">
        <v>128</v>
      </c>
      <c r="C109" s="36" t="s">
        <v>42</v>
      </c>
      <c r="D109" s="2">
        <v>1200</v>
      </c>
      <c r="E109" s="4">
        <v>0</v>
      </c>
      <c r="F109" s="10">
        <v>0</v>
      </c>
    </row>
    <row r="110" spans="1:6" ht="15">
      <c r="A110" s="29">
        <f t="shared" si="6"/>
        <v>7</v>
      </c>
      <c r="B110" s="36" t="s">
        <v>129</v>
      </c>
      <c r="C110" s="36" t="s">
        <v>42</v>
      </c>
      <c r="D110" s="2">
        <v>0</v>
      </c>
      <c r="E110" s="4">
        <v>450</v>
      </c>
      <c r="F110" s="10">
        <v>0</v>
      </c>
    </row>
    <row r="111" spans="1:6" ht="15">
      <c r="A111" s="29">
        <f t="shared" si="6"/>
        <v>8</v>
      </c>
      <c r="B111" s="36" t="s">
        <v>130</v>
      </c>
      <c r="C111" s="36" t="s">
        <v>42</v>
      </c>
      <c r="D111" s="2">
        <v>0</v>
      </c>
      <c r="E111" s="4">
        <v>0</v>
      </c>
      <c r="F111" s="10">
        <v>1600</v>
      </c>
    </row>
    <row r="112" spans="1:6" ht="15">
      <c r="A112" s="29">
        <f t="shared" si="6"/>
        <v>9</v>
      </c>
      <c r="B112" s="36" t="s">
        <v>131</v>
      </c>
      <c r="C112" s="36" t="s">
        <v>42</v>
      </c>
      <c r="D112" s="2">
        <v>0</v>
      </c>
      <c r="E112" s="4">
        <v>0</v>
      </c>
      <c r="F112" s="10">
        <v>0</v>
      </c>
    </row>
    <row r="113" spans="1:6" ht="15">
      <c r="A113" s="29">
        <f t="shared" si="6"/>
        <v>10</v>
      </c>
      <c r="B113" s="36" t="s">
        <v>132</v>
      </c>
      <c r="C113" s="36" t="s">
        <v>42</v>
      </c>
      <c r="D113" s="2">
        <v>0</v>
      </c>
      <c r="E113" s="4">
        <v>0</v>
      </c>
      <c r="F113" s="10">
        <v>0</v>
      </c>
    </row>
    <row r="114" spans="1:6" ht="15">
      <c r="A114" s="29">
        <f t="shared" si="6"/>
        <v>11</v>
      </c>
      <c r="B114" s="36" t="s">
        <v>133</v>
      </c>
      <c r="C114" s="36" t="s">
        <v>42</v>
      </c>
      <c r="D114" s="2">
        <v>0</v>
      </c>
      <c r="E114" s="4">
        <v>0</v>
      </c>
      <c r="F114" s="10">
        <v>0</v>
      </c>
    </row>
    <row r="115" spans="1:6" ht="15">
      <c r="A115" s="29">
        <f t="shared" si="6"/>
        <v>12</v>
      </c>
      <c r="B115" s="36" t="s">
        <v>134</v>
      </c>
      <c r="C115" s="36" t="s">
        <v>42</v>
      </c>
      <c r="D115" s="2">
        <v>0</v>
      </c>
      <c r="E115" s="4">
        <v>0</v>
      </c>
      <c r="F115" s="10">
        <v>1200</v>
      </c>
    </row>
    <row r="116" spans="1:6" ht="15">
      <c r="A116" s="29">
        <f t="shared" si="6"/>
        <v>13</v>
      </c>
      <c r="B116" s="36" t="s">
        <v>135</v>
      </c>
      <c r="C116" s="36" t="s">
        <v>42</v>
      </c>
      <c r="D116" s="2">
        <v>1300</v>
      </c>
      <c r="E116" s="4">
        <v>0</v>
      </c>
      <c r="F116" s="10">
        <v>0</v>
      </c>
    </row>
    <row r="117" spans="1:6" ht="15">
      <c r="A117" s="29">
        <f t="shared" si="6"/>
        <v>14</v>
      </c>
      <c r="B117" s="36" t="s">
        <v>136</v>
      </c>
      <c r="C117" s="36" t="s">
        <v>34</v>
      </c>
      <c r="D117" s="2">
        <v>0</v>
      </c>
      <c r="E117" s="4">
        <v>0</v>
      </c>
      <c r="F117" s="10">
        <v>0</v>
      </c>
    </row>
    <row r="118" spans="1:6" ht="15">
      <c r="A118" s="29">
        <f t="shared" si="6"/>
        <v>15</v>
      </c>
      <c r="B118" s="36" t="s">
        <v>137</v>
      </c>
      <c r="C118" s="36" t="s">
        <v>42</v>
      </c>
      <c r="D118" s="2">
        <v>0</v>
      </c>
      <c r="E118" s="4">
        <v>450</v>
      </c>
      <c r="F118" s="10">
        <v>0</v>
      </c>
    </row>
    <row r="119" spans="1:6" ht="15">
      <c r="A119" s="29">
        <f t="shared" si="6"/>
        <v>16</v>
      </c>
      <c r="B119" s="36" t="s">
        <v>138</v>
      </c>
      <c r="C119" s="36" t="s">
        <v>34</v>
      </c>
      <c r="D119" s="2">
        <v>1400</v>
      </c>
      <c r="E119" s="4">
        <v>0</v>
      </c>
      <c r="F119" s="10">
        <v>0</v>
      </c>
    </row>
    <row r="120" spans="1:6" ht="15.75" thickBot="1">
      <c r="A120" s="37">
        <f t="shared" si="6"/>
        <v>17</v>
      </c>
      <c r="B120" s="39" t="s">
        <v>139</v>
      </c>
      <c r="C120" s="39" t="s">
        <v>34</v>
      </c>
      <c r="D120" s="2">
        <v>0</v>
      </c>
      <c r="E120" s="4">
        <v>500</v>
      </c>
      <c r="F120" s="4">
        <v>1200</v>
      </c>
    </row>
    <row r="121" spans="1:6" ht="15.75" customHeight="1" thickBot="1">
      <c r="A121" s="301" t="s">
        <v>140</v>
      </c>
      <c r="B121" s="302"/>
      <c r="C121" s="14" t="s">
        <v>0</v>
      </c>
      <c r="D121" s="18">
        <f>SUM(D122:D140)</f>
        <v>8219</v>
      </c>
      <c r="E121" s="18">
        <f>SUM(E122:E140)</f>
        <v>1130</v>
      </c>
      <c r="F121" s="20">
        <f>SUM(F122:F140)</f>
        <v>12120</v>
      </c>
    </row>
    <row r="122" spans="1:6" ht="15">
      <c r="A122" s="46">
        <v>1</v>
      </c>
      <c r="B122" s="330" t="s">
        <v>1087</v>
      </c>
      <c r="C122" s="47" t="s">
        <v>1086</v>
      </c>
      <c r="D122" s="131">
        <v>0</v>
      </c>
      <c r="E122" s="5">
        <v>0</v>
      </c>
      <c r="F122" s="169">
        <v>0</v>
      </c>
    </row>
    <row r="123" spans="1:6" ht="15">
      <c r="A123" s="29">
        <f>+A122+1</f>
        <v>2</v>
      </c>
      <c r="B123" s="331"/>
      <c r="C123" s="31" t="s">
        <v>154</v>
      </c>
      <c r="D123" s="2">
        <v>0</v>
      </c>
      <c r="E123" s="4">
        <v>0</v>
      </c>
      <c r="F123" s="10">
        <v>0</v>
      </c>
    </row>
    <row r="124" spans="1:6" ht="15">
      <c r="A124" s="29">
        <f aca="true" t="shared" si="7" ref="A124:A140">+A123+1</f>
        <v>3</v>
      </c>
      <c r="B124" s="311"/>
      <c r="C124" s="31" t="s">
        <v>154</v>
      </c>
      <c r="D124" s="2">
        <v>0</v>
      </c>
      <c r="E124" s="4">
        <v>0</v>
      </c>
      <c r="F124" s="10">
        <v>0</v>
      </c>
    </row>
    <row r="125" spans="1:6" ht="15">
      <c r="A125" s="29">
        <f t="shared" si="7"/>
        <v>4</v>
      </c>
      <c r="B125" s="33" t="s">
        <v>142</v>
      </c>
      <c r="C125" s="36" t="s">
        <v>154</v>
      </c>
      <c r="D125" s="101">
        <v>0</v>
      </c>
      <c r="E125" s="4">
        <v>380</v>
      </c>
      <c r="F125" s="10">
        <v>4620</v>
      </c>
    </row>
    <row r="126" spans="1:6" ht="15">
      <c r="A126" s="29">
        <f t="shared" si="7"/>
        <v>5</v>
      </c>
      <c r="B126" s="33" t="s">
        <v>143</v>
      </c>
      <c r="C126" s="36" t="s">
        <v>69</v>
      </c>
      <c r="D126" s="101">
        <v>0</v>
      </c>
      <c r="E126" s="4">
        <v>0</v>
      </c>
      <c r="F126" s="10">
        <v>0</v>
      </c>
    </row>
    <row r="127" spans="1:6" ht="15">
      <c r="A127" s="29">
        <f t="shared" si="7"/>
        <v>6</v>
      </c>
      <c r="B127" s="33" t="s">
        <v>144</v>
      </c>
      <c r="C127" s="36" t="s">
        <v>69</v>
      </c>
      <c r="D127" s="101">
        <v>0</v>
      </c>
      <c r="E127" s="4">
        <v>0</v>
      </c>
      <c r="F127" s="10">
        <v>0</v>
      </c>
    </row>
    <row r="128" spans="1:6" ht="15">
      <c r="A128" s="29">
        <f t="shared" si="7"/>
        <v>7</v>
      </c>
      <c r="B128" s="33" t="s">
        <v>146</v>
      </c>
      <c r="C128" s="36" t="s">
        <v>69</v>
      </c>
      <c r="D128" s="101">
        <v>2900</v>
      </c>
      <c r="E128" s="4">
        <v>0</v>
      </c>
      <c r="F128" s="10">
        <v>0</v>
      </c>
    </row>
    <row r="129" spans="1:6" ht="15">
      <c r="A129" s="29">
        <f t="shared" si="7"/>
        <v>8</v>
      </c>
      <c r="B129" s="33" t="s">
        <v>147</v>
      </c>
      <c r="C129" s="36" t="s">
        <v>69</v>
      </c>
      <c r="D129" s="2">
        <v>0</v>
      </c>
      <c r="E129" s="4">
        <v>0</v>
      </c>
      <c r="F129" s="10">
        <v>0</v>
      </c>
    </row>
    <row r="130" spans="1:6" ht="15">
      <c r="A130" s="29">
        <f t="shared" si="7"/>
        <v>9</v>
      </c>
      <c r="B130" s="33" t="s">
        <v>148</v>
      </c>
      <c r="C130" s="36" t="s">
        <v>69</v>
      </c>
      <c r="D130" s="2">
        <v>0</v>
      </c>
      <c r="E130" s="4">
        <v>0</v>
      </c>
      <c r="F130" s="10">
        <v>0</v>
      </c>
    </row>
    <row r="131" spans="1:6" ht="15">
      <c r="A131" s="29">
        <f t="shared" si="7"/>
        <v>10</v>
      </c>
      <c r="B131" s="33" t="s">
        <v>149</v>
      </c>
      <c r="C131" s="36" t="s">
        <v>69</v>
      </c>
      <c r="D131" s="101">
        <v>2100</v>
      </c>
      <c r="E131" s="4">
        <v>0</v>
      </c>
      <c r="F131" s="10">
        <v>0</v>
      </c>
    </row>
    <row r="132" spans="1:6" ht="15">
      <c r="A132" s="29">
        <f t="shared" si="7"/>
        <v>11</v>
      </c>
      <c r="B132" s="33" t="s">
        <v>150</v>
      </c>
      <c r="C132" s="36" t="s">
        <v>69</v>
      </c>
      <c r="D132" s="101">
        <v>0</v>
      </c>
      <c r="E132" s="4">
        <v>0</v>
      </c>
      <c r="F132" s="10">
        <v>0</v>
      </c>
    </row>
    <row r="133" spans="1:6" ht="15">
      <c r="A133" s="29">
        <f t="shared" si="7"/>
        <v>12</v>
      </c>
      <c r="B133" s="33" t="s">
        <v>151</v>
      </c>
      <c r="C133" s="36" t="s">
        <v>69</v>
      </c>
      <c r="D133" s="2">
        <v>0</v>
      </c>
      <c r="E133" s="4">
        <v>0</v>
      </c>
      <c r="F133" s="10">
        <v>0</v>
      </c>
    </row>
    <row r="134" spans="1:6" ht="15">
      <c r="A134" s="29">
        <f t="shared" si="7"/>
        <v>13</v>
      </c>
      <c r="B134" s="33" t="s">
        <v>152</v>
      </c>
      <c r="C134" s="36" t="s">
        <v>69</v>
      </c>
      <c r="D134" s="2">
        <v>0</v>
      </c>
      <c r="E134" s="4">
        <v>0</v>
      </c>
      <c r="F134" s="10">
        <v>0</v>
      </c>
    </row>
    <row r="135" spans="1:6" ht="15">
      <c r="A135" s="29">
        <f t="shared" si="7"/>
        <v>14</v>
      </c>
      <c r="B135" s="33" t="s">
        <v>153</v>
      </c>
      <c r="C135" s="36" t="s">
        <v>154</v>
      </c>
      <c r="D135" s="101">
        <v>795</v>
      </c>
      <c r="E135" s="4">
        <v>0</v>
      </c>
      <c r="F135" s="10">
        <v>0</v>
      </c>
    </row>
    <row r="136" spans="1:6" ht="15">
      <c r="A136" s="29">
        <f t="shared" si="7"/>
        <v>15</v>
      </c>
      <c r="B136" s="33" t="s">
        <v>155</v>
      </c>
      <c r="C136" s="36" t="s">
        <v>69</v>
      </c>
      <c r="D136" s="101">
        <v>0</v>
      </c>
      <c r="E136" s="4">
        <v>350</v>
      </c>
      <c r="F136" s="10">
        <v>4850</v>
      </c>
    </row>
    <row r="137" spans="1:6" ht="15">
      <c r="A137" s="29">
        <f t="shared" si="7"/>
        <v>16</v>
      </c>
      <c r="B137" s="33" t="s">
        <v>156</v>
      </c>
      <c r="C137" s="36" t="s">
        <v>69</v>
      </c>
      <c r="D137" s="2">
        <v>0</v>
      </c>
      <c r="E137" s="4">
        <v>0</v>
      </c>
      <c r="F137" s="10">
        <v>0</v>
      </c>
    </row>
    <row r="138" spans="1:6" ht="15">
      <c r="A138" s="29">
        <f t="shared" si="7"/>
        <v>17</v>
      </c>
      <c r="B138" s="33" t="s">
        <v>157</v>
      </c>
      <c r="C138" s="36" t="s">
        <v>69</v>
      </c>
      <c r="D138" s="2">
        <v>0</v>
      </c>
      <c r="E138" s="4">
        <v>0</v>
      </c>
      <c r="F138" s="10">
        <v>0</v>
      </c>
    </row>
    <row r="139" spans="1:6" ht="15">
      <c r="A139" s="29">
        <f t="shared" si="7"/>
        <v>18</v>
      </c>
      <c r="B139" s="33" t="s">
        <v>158</v>
      </c>
      <c r="C139" s="36" t="s">
        <v>69</v>
      </c>
      <c r="D139" s="101">
        <v>2424</v>
      </c>
      <c r="E139" s="4">
        <v>0</v>
      </c>
      <c r="F139" s="10">
        <v>0</v>
      </c>
    </row>
    <row r="140" spans="1:6" ht="15.75" thickBot="1">
      <c r="A140" s="31">
        <f t="shared" si="7"/>
        <v>19</v>
      </c>
      <c r="B140" s="33" t="s">
        <v>159</v>
      </c>
      <c r="C140" s="36" t="s">
        <v>69</v>
      </c>
      <c r="D140" s="2">
        <v>0</v>
      </c>
      <c r="E140" s="4">
        <v>400</v>
      </c>
      <c r="F140" s="4">
        <v>2650</v>
      </c>
    </row>
    <row r="141" spans="1:6" ht="15.75" customHeight="1" thickBot="1">
      <c r="A141" s="301" t="s">
        <v>160</v>
      </c>
      <c r="B141" s="302"/>
      <c r="C141" s="14" t="s">
        <v>0</v>
      </c>
      <c r="D141" s="18">
        <f>SUM(D142:D158)</f>
        <v>0</v>
      </c>
      <c r="E141" s="18">
        <f>SUM(E142:E158)</f>
        <v>1350</v>
      </c>
      <c r="F141" s="20">
        <f>SUM(F142:F158)</f>
        <v>3290</v>
      </c>
    </row>
    <row r="142" spans="1:6" ht="15">
      <c r="A142" s="46">
        <v>1</v>
      </c>
      <c r="B142" s="105" t="s">
        <v>161</v>
      </c>
      <c r="C142" s="47" t="s">
        <v>162</v>
      </c>
      <c r="D142" s="24">
        <v>0</v>
      </c>
      <c r="E142" s="24">
        <v>0</v>
      </c>
      <c r="F142" s="179">
        <v>0</v>
      </c>
    </row>
    <row r="143" spans="1:6" ht="15">
      <c r="A143" s="29">
        <f>+A142+1</f>
        <v>2</v>
      </c>
      <c r="B143" s="36" t="s">
        <v>161</v>
      </c>
      <c r="C143" s="31" t="s">
        <v>163</v>
      </c>
      <c r="D143" s="4">
        <v>0</v>
      </c>
      <c r="E143" s="4">
        <v>0</v>
      </c>
      <c r="F143" s="10">
        <v>0</v>
      </c>
    </row>
    <row r="144" spans="1:6" ht="15">
      <c r="A144" s="29">
        <f aca="true" t="shared" si="8" ref="A144:A158">+A143+1</f>
        <v>3</v>
      </c>
      <c r="B144" s="36" t="s">
        <v>161</v>
      </c>
      <c r="C144" s="31" t="s">
        <v>37</v>
      </c>
      <c r="D144" s="4">
        <v>0</v>
      </c>
      <c r="E144" s="4">
        <v>0</v>
      </c>
      <c r="F144" s="10">
        <v>0</v>
      </c>
    </row>
    <row r="145" spans="1:6" ht="15">
      <c r="A145" s="29">
        <f t="shared" si="8"/>
        <v>4</v>
      </c>
      <c r="B145" s="36" t="s">
        <v>164</v>
      </c>
      <c r="C145" s="36" t="s">
        <v>42</v>
      </c>
      <c r="D145" s="4">
        <v>0</v>
      </c>
      <c r="E145" s="4">
        <v>230</v>
      </c>
      <c r="F145" s="10">
        <v>0</v>
      </c>
    </row>
    <row r="146" spans="1:6" ht="15">
      <c r="A146" s="29">
        <f t="shared" si="8"/>
        <v>5</v>
      </c>
      <c r="B146" s="36" t="s">
        <v>165</v>
      </c>
      <c r="C146" s="36" t="s">
        <v>42</v>
      </c>
      <c r="D146" s="4">
        <v>0</v>
      </c>
      <c r="E146" s="4">
        <v>420</v>
      </c>
      <c r="F146" s="10">
        <v>860</v>
      </c>
    </row>
    <row r="147" spans="1:6" ht="15">
      <c r="A147" s="29">
        <f t="shared" si="8"/>
        <v>6</v>
      </c>
      <c r="B147" s="36" t="s">
        <v>795</v>
      </c>
      <c r="C147" s="36" t="s">
        <v>42</v>
      </c>
      <c r="D147" s="4">
        <v>0</v>
      </c>
      <c r="E147" s="4">
        <v>0</v>
      </c>
      <c r="F147" s="10">
        <v>1650</v>
      </c>
    </row>
    <row r="148" spans="1:6" ht="15">
      <c r="A148" s="29">
        <f t="shared" si="8"/>
        <v>7</v>
      </c>
      <c r="B148" s="36" t="s">
        <v>796</v>
      </c>
      <c r="C148" s="36" t="s">
        <v>34</v>
      </c>
      <c r="D148" s="4">
        <v>0</v>
      </c>
      <c r="E148" s="4">
        <v>0</v>
      </c>
      <c r="F148" s="10">
        <v>0</v>
      </c>
    </row>
    <row r="149" spans="1:6" ht="15">
      <c r="A149" s="29">
        <f t="shared" si="8"/>
        <v>8</v>
      </c>
      <c r="B149" s="36" t="s">
        <v>797</v>
      </c>
      <c r="C149" s="36" t="s">
        <v>42</v>
      </c>
      <c r="D149" s="4">
        <v>0</v>
      </c>
      <c r="E149" s="4">
        <v>0</v>
      </c>
      <c r="F149" s="10">
        <v>0</v>
      </c>
    </row>
    <row r="150" spans="1:6" ht="15">
      <c r="A150" s="29">
        <f t="shared" si="8"/>
        <v>9</v>
      </c>
      <c r="B150" s="36" t="s">
        <v>798</v>
      </c>
      <c r="C150" s="36" t="s">
        <v>37</v>
      </c>
      <c r="D150" s="4">
        <v>0</v>
      </c>
      <c r="E150" s="4">
        <v>0</v>
      </c>
      <c r="F150" s="10">
        <v>0</v>
      </c>
    </row>
    <row r="151" spans="1:6" ht="15">
      <c r="A151" s="29">
        <f t="shared" si="8"/>
        <v>10</v>
      </c>
      <c r="B151" s="36" t="s">
        <v>799</v>
      </c>
      <c r="C151" s="36" t="s">
        <v>171</v>
      </c>
      <c r="D151" s="4">
        <v>0</v>
      </c>
      <c r="E151" s="4">
        <v>420</v>
      </c>
      <c r="F151" s="10">
        <v>0</v>
      </c>
    </row>
    <row r="152" spans="1:6" ht="15">
      <c r="A152" s="29">
        <f t="shared" si="8"/>
        <v>11</v>
      </c>
      <c r="B152" s="36" t="s">
        <v>800</v>
      </c>
      <c r="C152" s="36" t="s">
        <v>27</v>
      </c>
      <c r="D152" s="4">
        <v>0</v>
      </c>
      <c r="E152" s="4">
        <v>0</v>
      </c>
      <c r="F152" s="10">
        <v>0</v>
      </c>
    </row>
    <row r="153" spans="1:6" ht="15">
      <c r="A153" s="29">
        <f t="shared" si="8"/>
        <v>12</v>
      </c>
      <c r="B153" s="36" t="s">
        <v>801</v>
      </c>
      <c r="C153" s="36" t="s">
        <v>27</v>
      </c>
      <c r="D153" s="4">
        <v>0</v>
      </c>
      <c r="E153" s="4">
        <v>0</v>
      </c>
      <c r="F153" s="10">
        <v>0</v>
      </c>
    </row>
    <row r="154" spans="1:6" ht="15">
      <c r="A154" s="29">
        <f t="shared" si="8"/>
        <v>13</v>
      </c>
      <c r="B154" s="36" t="s">
        <v>802</v>
      </c>
      <c r="C154" s="36" t="s">
        <v>37</v>
      </c>
      <c r="D154" s="4">
        <v>0</v>
      </c>
      <c r="E154" s="4">
        <v>0</v>
      </c>
      <c r="F154" s="10">
        <v>0</v>
      </c>
    </row>
    <row r="155" spans="1:6" ht="15">
      <c r="A155" s="29">
        <f t="shared" si="8"/>
        <v>14</v>
      </c>
      <c r="B155" s="36" t="s">
        <v>803</v>
      </c>
      <c r="C155" s="36" t="s">
        <v>42</v>
      </c>
      <c r="D155" s="4">
        <v>0</v>
      </c>
      <c r="E155" s="4">
        <v>0</v>
      </c>
      <c r="F155" s="10">
        <v>0</v>
      </c>
    </row>
    <row r="156" spans="1:6" ht="15">
      <c r="A156" s="29">
        <f t="shared" si="8"/>
        <v>15</v>
      </c>
      <c r="B156" s="36" t="s">
        <v>804</v>
      </c>
      <c r="C156" s="36" t="s">
        <v>37</v>
      </c>
      <c r="D156" s="4">
        <v>0</v>
      </c>
      <c r="E156" s="4">
        <v>280</v>
      </c>
      <c r="F156" s="10">
        <v>780</v>
      </c>
    </row>
    <row r="157" spans="1:6" ht="15">
      <c r="A157" s="29">
        <f t="shared" si="8"/>
        <v>16</v>
      </c>
      <c r="B157" s="36" t="s">
        <v>805</v>
      </c>
      <c r="C157" s="36" t="s">
        <v>42</v>
      </c>
      <c r="D157" s="4">
        <v>0</v>
      </c>
      <c r="E157" s="4">
        <v>0</v>
      </c>
      <c r="F157" s="10">
        <v>0</v>
      </c>
    </row>
    <row r="158" spans="1:6" ht="15">
      <c r="A158" s="29">
        <f t="shared" si="8"/>
        <v>17</v>
      </c>
      <c r="B158" s="36" t="s">
        <v>806</v>
      </c>
      <c r="C158" s="36" t="s">
        <v>37</v>
      </c>
      <c r="D158" s="4">
        <v>0</v>
      </c>
      <c r="E158" s="4">
        <v>0</v>
      </c>
      <c r="F158" s="10">
        <v>0</v>
      </c>
    </row>
    <row r="159" spans="1:6" ht="15.75" thickBot="1">
      <c r="A159" s="102">
        <v>18</v>
      </c>
      <c r="B159" s="33" t="s">
        <v>807</v>
      </c>
      <c r="C159" s="33" t="s">
        <v>42</v>
      </c>
      <c r="D159" s="4">
        <v>0</v>
      </c>
      <c r="E159" s="4">
        <v>0</v>
      </c>
      <c r="F159" s="10">
        <v>0</v>
      </c>
    </row>
    <row r="160" spans="1:6" ht="15.75" customHeight="1" thickBot="1">
      <c r="A160" s="301" t="s">
        <v>180</v>
      </c>
      <c r="B160" s="302"/>
      <c r="C160" s="14" t="s">
        <v>0</v>
      </c>
      <c r="D160" s="18">
        <f>SUM(D161:D176)</f>
        <v>0</v>
      </c>
      <c r="E160" s="18">
        <f>SUM(E161:E176)</f>
        <v>3052</v>
      </c>
      <c r="F160" s="20">
        <f>SUM(F161:F176)</f>
        <v>46398</v>
      </c>
    </row>
    <row r="161" spans="1:6" ht="15">
      <c r="A161" s="305">
        <v>1</v>
      </c>
      <c r="B161" s="330" t="s">
        <v>181</v>
      </c>
      <c r="C161" s="164" t="s">
        <v>92</v>
      </c>
      <c r="D161" s="27">
        <v>0</v>
      </c>
      <c r="E161" s="27">
        <v>1105</v>
      </c>
      <c r="F161" s="172">
        <v>16000</v>
      </c>
    </row>
    <row r="162" spans="1:6" ht="15">
      <c r="A162" s="306"/>
      <c r="B162" s="331"/>
      <c r="C162" s="36" t="s">
        <v>182</v>
      </c>
      <c r="D162" s="34">
        <v>0</v>
      </c>
      <c r="E162" s="34">
        <v>0</v>
      </c>
      <c r="F162" s="174">
        <v>1450</v>
      </c>
    </row>
    <row r="163" spans="1:6" ht="15">
      <c r="A163" s="307"/>
      <c r="B163" s="311"/>
      <c r="C163" s="36" t="s">
        <v>42</v>
      </c>
      <c r="D163" s="34">
        <v>0</v>
      </c>
      <c r="E163" s="34">
        <v>512</v>
      </c>
      <c r="F163" s="174">
        <v>0</v>
      </c>
    </row>
    <row r="164" spans="1:6" ht="15">
      <c r="A164" s="310">
        <v>2</v>
      </c>
      <c r="B164" s="312" t="s">
        <v>183</v>
      </c>
      <c r="C164" s="36" t="s">
        <v>42</v>
      </c>
      <c r="D164" s="34">
        <v>0</v>
      </c>
      <c r="E164" s="34">
        <v>1435</v>
      </c>
      <c r="F164" s="174">
        <v>6008.8</v>
      </c>
    </row>
    <row r="165" spans="1:6" ht="15">
      <c r="A165" s="307"/>
      <c r="B165" s="311"/>
      <c r="C165" s="36" t="s">
        <v>34</v>
      </c>
      <c r="D165" s="34">
        <v>0</v>
      </c>
      <c r="E165" s="34">
        <v>0</v>
      </c>
      <c r="F165" s="174">
        <v>0</v>
      </c>
    </row>
    <row r="166" spans="1:6" ht="15">
      <c r="A166" s="29">
        <f>+A164+1</f>
        <v>3</v>
      </c>
      <c r="B166" s="36" t="s">
        <v>184</v>
      </c>
      <c r="C166" s="36" t="s">
        <v>37</v>
      </c>
      <c r="D166" s="34">
        <v>0</v>
      </c>
      <c r="E166" s="34">
        <v>0</v>
      </c>
      <c r="F166" s="174">
        <v>0</v>
      </c>
    </row>
    <row r="167" spans="1:6" ht="15">
      <c r="A167" s="310">
        <f>+A166+1</f>
        <v>4</v>
      </c>
      <c r="B167" s="312" t="s">
        <v>185</v>
      </c>
      <c r="C167" s="36" t="s">
        <v>34</v>
      </c>
      <c r="D167" s="34">
        <v>0</v>
      </c>
      <c r="E167" s="34">
        <v>0</v>
      </c>
      <c r="F167" s="174">
        <v>800</v>
      </c>
    </row>
    <row r="168" spans="1:6" ht="15">
      <c r="A168" s="307"/>
      <c r="B168" s="311"/>
      <c r="C168" s="36" t="s">
        <v>186</v>
      </c>
      <c r="D168" s="34">
        <v>0</v>
      </c>
      <c r="E168" s="34">
        <v>0</v>
      </c>
      <c r="F168" s="174">
        <v>0</v>
      </c>
    </row>
    <row r="169" spans="1:6" ht="15">
      <c r="A169" s="29">
        <f>+A167+1</f>
        <v>5</v>
      </c>
      <c r="B169" s="36" t="s">
        <v>1082</v>
      </c>
      <c r="C169" s="36" t="s">
        <v>42</v>
      </c>
      <c r="D169" s="34">
        <v>0</v>
      </c>
      <c r="E169" s="34">
        <v>0</v>
      </c>
      <c r="F169" s="174">
        <v>0</v>
      </c>
    </row>
    <row r="170" spans="1:6" ht="15">
      <c r="A170" s="29">
        <f aca="true" t="shared" si="9" ref="A170:A176">+A169+1</f>
        <v>6</v>
      </c>
      <c r="B170" s="36" t="s">
        <v>187</v>
      </c>
      <c r="C170" s="36" t="s">
        <v>42</v>
      </c>
      <c r="D170" s="34">
        <v>0</v>
      </c>
      <c r="E170" s="34">
        <v>0</v>
      </c>
      <c r="F170" s="174">
        <v>0</v>
      </c>
    </row>
    <row r="171" spans="1:6" ht="15">
      <c r="A171" s="29">
        <f t="shared" si="9"/>
        <v>7</v>
      </c>
      <c r="B171" s="36" t="s">
        <v>188</v>
      </c>
      <c r="C171" s="36" t="s">
        <v>42</v>
      </c>
      <c r="D171" s="34">
        <v>0</v>
      </c>
      <c r="E171" s="34">
        <v>0</v>
      </c>
      <c r="F171" s="174">
        <v>0</v>
      </c>
    </row>
    <row r="172" spans="1:6" ht="15">
      <c r="A172" s="29">
        <f t="shared" si="9"/>
        <v>8</v>
      </c>
      <c r="B172" s="36" t="s">
        <v>189</v>
      </c>
      <c r="C172" s="36" t="s">
        <v>42</v>
      </c>
      <c r="D172" s="34">
        <v>0</v>
      </c>
      <c r="E172" s="34">
        <v>0</v>
      </c>
      <c r="F172" s="174">
        <v>2500</v>
      </c>
    </row>
    <row r="173" spans="1:6" ht="15">
      <c r="A173" s="29">
        <f t="shared" si="9"/>
        <v>9</v>
      </c>
      <c r="B173" s="36" t="s">
        <v>190</v>
      </c>
      <c r="C173" s="36" t="s">
        <v>191</v>
      </c>
      <c r="D173" s="34">
        <v>0</v>
      </c>
      <c r="E173" s="34">
        <v>0</v>
      </c>
      <c r="F173" s="174">
        <v>5739.2</v>
      </c>
    </row>
    <row r="174" spans="1:6" ht="15">
      <c r="A174" s="29">
        <f t="shared" si="9"/>
        <v>10</v>
      </c>
      <c r="B174" s="36" t="s">
        <v>192</v>
      </c>
      <c r="C174" s="36" t="s">
        <v>34</v>
      </c>
      <c r="D174" s="34">
        <v>0</v>
      </c>
      <c r="E174" s="34">
        <v>0</v>
      </c>
      <c r="F174" s="174">
        <v>3900</v>
      </c>
    </row>
    <row r="175" spans="1:6" ht="15">
      <c r="A175" s="29">
        <f t="shared" si="9"/>
        <v>11</v>
      </c>
      <c r="B175" s="36" t="s">
        <v>193</v>
      </c>
      <c r="C175" s="36" t="s">
        <v>194</v>
      </c>
      <c r="D175" s="34">
        <v>0</v>
      </c>
      <c r="E175" s="34">
        <v>0</v>
      </c>
      <c r="F175" s="174">
        <v>10000</v>
      </c>
    </row>
    <row r="176" spans="1:6" ht="15.75" thickBot="1">
      <c r="A176" s="60">
        <f t="shared" si="9"/>
        <v>12</v>
      </c>
      <c r="B176" s="75" t="s">
        <v>195</v>
      </c>
      <c r="C176" s="75" t="s">
        <v>194</v>
      </c>
      <c r="D176" s="176">
        <v>0</v>
      </c>
      <c r="E176" s="176">
        <v>0</v>
      </c>
      <c r="F176" s="177">
        <v>0</v>
      </c>
    </row>
    <row r="177" spans="1:6" ht="15.75" customHeight="1" thickBot="1">
      <c r="A177" s="301" t="s">
        <v>196</v>
      </c>
      <c r="B177" s="302"/>
      <c r="C177" s="14" t="s">
        <v>0</v>
      </c>
      <c r="D177" s="18">
        <f>SUM(D178:D191)</f>
        <v>0</v>
      </c>
      <c r="E177" s="18">
        <f>SUM(E178:E191)</f>
        <v>0</v>
      </c>
      <c r="F177" s="20">
        <f>SUM(F178:F191)</f>
        <v>26198.7</v>
      </c>
    </row>
    <row r="178" spans="1:6" ht="15">
      <c r="A178" s="305">
        <v>1</v>
      </c>
      <c r="B178" s="330" t="s">
        <v>197</v>
      </c>
      <c r="C178" s="105" t="s">
        <v>198</v>
      </c>
      <c r="D178" s="131">
        <v>0</v>
      </c>
      <c r="E178" s="5">
        <v>0</v>
      </c>
      <c r="F178" s="169">
        <v>0</v>
      </c>
    </row>
    <row r="179" spans="1:6" ht="15">
      <c r="A179" s="306"/>
      <c r="B179" s="331"/>
      <c r="C179" s="36" t="s">
        <v>33</v>
      </c>
      <c r="D179" s="131">
        <v>0</v>
      </c>
      <c r="E179" s="5">
        <v>0</v>
      </c>
      <c r="F179" s="169">
        <v>0</v>
      </c>
    </row>
    <row r="180" spans="1:6" ht="15">
      <c r="A180" s="29">
        <v>2</v>
      </c>
      <c r="B180" s="36" t="s">
        <v>199</v>
      </c>
      <c r="C180" s="36" t="s">
        <v>42</v>
      </c>
      <c r="D180" s="2">
        <v>0</v>
      </c>
      <c r="E180" s="4">
        <v>0</v>
      </c>
      <c r="F180" s="10">
        <v>0</v>
      </c>
    </row>
    <row r="181" spans="1:6" ht="15">
      <c r="A181" s="29">
        <v>3</v>
      </c>
      <c r="B181" s="106" t="s">
        <v>200</v>
      </c>
      <c r="C181" s="36" t="s">
        <v>42</v>
      </c>
      <c r="D181" s="2">
        <v>0</v>
      </c>
      <c r="E181" s="4">
        <v>0</v>
      </c>
      <c r="F181" s="10">
        <v>0</v>
      </c>
    </row>
    <row r="182" spans="1:6" ht="15">
      <c r="A182" s="29">
        <v>4</v>
      </c>
      <c r="B182" s="106" t="s">
        <v>201</v>
      </c>
      <c r="C182" s="36" t="s">
        <v>42</v>
      </c>
      <c r="D182" s="2">
        <v>0</v>
      </c>
      <c r="E182" s="4">
        <v>0</v>
      </c>
      <c r="F182" s="10">
        <v>10758.7</v>
      </c>
    </row>
    <row r="183" spans="1:6" ht="15">
      <c r="A183" s="29">
        <v>5</v>
      </c>
      <c r="B183" s="106" t="s">
        <v>202</v>
      </c>
      <c r="C183" s="36" t="s">
        <v>42</v>
      </c>
      <c r="D183" s="2">
        <v>0</v>
      </c>
      <c r="E183" s="4">
        <v>0</v>
      </c>
      <c r="F183" s="10">
        <v>0</v>
      </c>
    </row>
    <row r="184" spans="1:6" ht="15">
      <c r="A184" s="29">
        <v>6</v>
      </c>
      <c r="B184" s="36" t="s">
        <v>203</v>
      </c>
      <c r="C184" s="36" t="s">
        <v>42</v>
      </c>
      <c r="D184" s="2">
        <v>0</v>
      </c>
      <c r="E184" s="4">
        <v>0</v>
      </c>
      <c r="F184" s="10">
        <v>7500</v>
      </c>
    </row>
    <row r="185" spans="1:6" ht="15">
      <c r="A185" s="29">
        <v>7</v>
      </c>
      <c r="B185" s="106" t="s">
        <v>204</v>
      </c>
      <c r="C185" s="36" t="s">
        <v>42</v>
      </c>
      <c r="D185" s="2">
        <v>0</v>
      </c>
      <c r="E185" s="4">
        <v>0</v>
      </c>
      <c r="F185" s="10">
        <v>0</v>
      </c>
    </row>
    <row r="186" spans="1:6" ht="15">
      <c r="A186" s="29">
        <v>8</v>
      </c>
      <c r="B186" s="106" t="s">
        <v>205</v>
      </c>
      <c r="C186" s="36" t="s">
        <v>42</v>
      </c>
      <c r="D186" s="2">
        <v>0</v>
      </c>
      <c r="E186" s="4">
        <v>0</v>
      </c>
      <c r="F186" s="10">
        <v>0</v>
      </c>
    </row>
    <row r="187" spans="1:6" ht="15">
      <c r="A187" s="29">
        <v>9</v>
      </c>
      <c r="B187" s="106" t="s">
        <v>206</v>
      </c>
      <c r="C187" s="36" t="s">
        <v>34</v>
      </c>
      <c r="D187" s="2">
        <v>0</v>
      </c>
      <c r="E187" s="4">
        <v>0</v>
      </c>
      <c r="F187" s="10">
        <v>0</v>
      </c>
    </row>
    <row r="188" spans="1:6" ht="15">
      <c r="A188" s="29">
        <v>10</v>
      </c>
      <c r="B188" s="36" t="s">
        <v>207</v>
      </c>
      <c r="C188" s="36" t="s">
        <v>42</v>
      </c>
      <c r="D188" s="2">
        <v>0</v>
      </c>
      <c r="E188" s="4">
        <v>0</v>
      </c>
      <c r="F188" s="10">
        <v>0</v>
      </c>
    </row>
    <row r="189" spans="1:6" ht="15">
      <c r="A189" s="29">
        <v>11</v>
      </c>
      <c r="B189" s="106" t="s">
        <v>208</v>
      </c>
      <c r="C189" s="36" t="s">
        <v>42</v>
      </c>
      <c r="D189" s="2">
        <v>0</v>
      </c>
      <c r="E189" s="4">
        <v>0</v>
      </c>
      <c r="F189" s="10">
        <v>0</v>
      </c>
    </row>
    <row r="190" spans="1:6" ht="15">
      <c r="A190" s="29">
        <v>12</v>
      </c>
      <c r="B190" s="106" t="s">
        <v>209</v>
      </c>
      <c r="C190" s="106" t="s">
        <v>27</v>
      </c>
      <c r="D190" s="2">
        <v>0</v>
      </c>
      <c r="E190" s="4">
        <v>0</v>
      </c>
      <c r="F190" s="10">
        <v>7940</v>
      </c>
    </row>
    <row r="191" spans="1:6" ht="15.75" thickBot="1">
      <c r="A191" s="37">
        <v>13</v>
      </c>
      <c r="B191" s="107" t="s">
        <v>210</v>
      </c>
      <c r="C191" s="107" t="s">
        <v>37</v>
      </c>
      <c r="D191" s="146">
        <v>0</v>
      </c>
      <c r="E191" s="61">
        <v>0</v>
      </c>
      <c r="F191" s="182">
        <v>0</v>
      </c>
    </row>
    <row r="192" spans="1:6" ht="15.75" customHeight="1" thickBot="1">
      <c r="A192" s="301" t="s">
        <v>1</v>
      </c>
      <c r="B192" s="302"/>
      <c r="C192" s="14" t="s">
        <v>0</v>
      </c>
      <c r="D192" s="18">
        <f>SUM(D193:D220)</f>
        <v>21611.1</v>
      </c>
      <c r="E192" s="18">
        <f>SUM(E193:E220)</f>
        <v>2944.8</v>
      </c>
      <c r="F192" s="20">
        <f>SUM(F193:F220)</f>
        <v>30835.2</v>
      </c>
    </row>
    <row r="193" spans="1:6" ht="18.75">
      <c r="A193" s="46">
        <v>1</v>
      </c>
      <c r="B193" s="337" t="s">
        <v>211</v>
      </c>
      <c r="C193" s="108" t="s">
        <v>24</v>
      </c>
      <c r="D193" s="188">
        <v>0</v>
      </c>
      <c r="E193" s="188">
        <v>940.8</v>
      </c>
      <c r="F193" s="189">
        <v>7268.799999999999</v>
      </c>
    </row>
    <row r="194" spans="1:6" ht="18.75">
      <c r="A194" s="29">
        <v>2</v>
      </c>
      <c r="B194" s="338"/>
      <c r="C194" s="112" t="s">
        <v>212</v>
      </c>
      <c r="D194" s="190">
        <v>0</v>
      </c>
      <c r="E194" s="190">
        <v>784</v>
      </c>
      <c r="F194" s="191">
        <v>4866.400000000001</v>
      </c>
    </row>
    <row r="195" spans="1:6" ht="18.75">
      <c r="A195" s="29">
        <v>3</v>
      </c>
      <c r="B195" s="115" t="s">
        <v>214</v>
      </c>
      <c r="C195" s="116" t="s">
        <v>215</v>
      </c>
      <c r="D195" s="190">
        <v>0</v>
      </c>
      <c r="E195" s="190">
        <v>1220</v>
      </c>
      <c r="F195" s="191">
        <v>0</v>
      </c>
    </row>
    <row r="196" spans="1:6" ht="18.75">
      <c r="A196" s="29">
        <v>4</v>
      </c>
      <c r="B196" s="115" t="s">
        <v>216</v>
      </c>
      <c r="C196" s="116" t="s">
        <v>217</v>
      </c>
      <c r="D196" s="190">
        <v>0</v>
      </c>
      <c r="E196" s="190">
        <v>0</v>
      </c>
      <c r="F196" s="191">
        <v>0</v>
      </c>
    </row>
    <row r="197" spans="1:6" ht="18.75">
      <c r="A197" s="29">
        <v>5</v>
      </c>
      <c r="B197" s="339" t="s">
        <v>218</v>
      </c>
      <c r="C197" s="116" t="s">
        <v>217</v>
      </c>
      <c r="D197" s="190">
        <v>2160</v>
      </c>
      <c r="E197" s="190">
        <v>0</v>
      </c>
      <c r="F197" s="191">
        <v>0</v>
      </c>
    </row>
    <row r="198" spans="1:6" ht="18.75">
      <c r="A198" s="29">
        <v>6</v>
      </c>
      <c r="B198" s="340"/>
      <c r="C198" s="116" t="s">
        <v>217</v>
      </c>
      <c r="D198" s="190">
        <v>2160</v>
      </c>
      <c r="E198" s="190">
        <v>0</v>
      </c>
      <c r="F198" s="191">
        <v>0</v>
      </c>
    </row>
    <row r="199" spans="1:6" ht="18.75">
      <c r="A199" s="29">
        <v>7</v>
      </c>
      <c r="B199" s="340"/>
      <c r="C199" s="116" t="s">
        <v>217</v>
      </c>
      <c r="D199" s="190">
        <v>3180</v>
      </c>
      <c r="E199" s="190">
        <v>0</v>
      </c>
      <c r="F199" s="191">
        <v>0</v>
      </c>
    </row>
    <row r="200" spans="1:6" ht="18.75">
      <c r="A200" s="29">
        <v>8</v>
      </c>
      <c r="B200" s="340"/>
      <c r="C200" s="116" t="s">
        <v>217</v>
      </c>
      <c r="D200" s="190">
        <v>2180</v>
      </c>
      <c r="E200" s="190">
        <v>0</v>
      </c>
      <c r="F200" s="191">
        <v>0</v>
      </c>
    </row>
    <row r="201" spans="1:6" ht="18.75">
      <c r="A201" s="29">
        <v>9</v>
      </c>
      <c r="B201" s="340"/>
      <c r="C201" s="116" t="s">
        <v>219</v>
      </c>
      <c r="D201" s="190">
        <v>0</v>
      </c>
      <c r="E201" s="190">
        <v>0</v>
      </c>
      <c r="F201" s="191">
        <v>0</v>
      </c>
    </row>
    <row r="202" spans="1:6" ht="18.75">
      <c r="A202" s="29">
        <v>10</v>
      </c>
      <c r="B202" s="118" t="s">
        <v>220</v>
      </c>
      <c r="C202" s="116" t="s">
        <v>37</v>
      </c>
      <c r="D202" s="190">
        <v>0</v>
      </c>
      <c r="E202" s="190">
        <v>0</v>
      </c>
      <c r="F202" s="191">
        <v>0</v>
      </c>
    </row>
    <row r="203" spans="1:6" ht="18.75">
      <c r="A203" s="29">
        <v>11</v>
      </c>
      <c r="B203" s="118" t="s">
        <v>221</v>
      </c>
      <c r="C203" s="116" t="s">
        <v>217</v>
      </c>
      <c r="D203" s="190">
        <v>0</v>
      </c>
      <c r="E203" s="190">
        <v>0</v>
      </c>
      <c r="F203" s="191">
        <v>0</v>
      </c>
    </row>
    <row r="204" spans="1:6" ht="18.75">
      <c r="A204" s="29">
        <v>12</v>
      </c>
      <c r="B204" s="118" t="s">
        <v>222</v>
      </c>
      <c r="C204" s="116" t="s">
        <v>217</v>
      </c>
      <c r="D204" s="190">
        <v>0</v>
      </c>
      <c r="E204" s="190">
        <v>0</v>
      </c>
      <c r="F204" s="191">
        <v>0</v>
      </c>
    </row>
    <row r="205" spans="1:6" ht="18.75">
      <c r="A205" s="29">
        <v>13</v>
      </c>
      <c r="B205" s="118" t="s">
        <v>223</v>
      </c>
      <c r="C205" s="116" t="s">
        <v>217</v>
      </c>
      <c r="D205" s="190">
        <v>0</v>
      </c>
      <c r="E205" s="190">
        <v>0</v>
      </c>
      <c r="F205" s="191">
        <v>0</v>
      </c>
    </row>
    <row r="206" spans="1:6" ht="18.75">
      <c r="A206" s="29">
        <v>14</v>
      </c>
      <c r="B206" s="118" t="s">
        <v>224</v>
      </c>
      <c r="C206" s="116" t="s">
        <v>217</v>
      </c>
      <c r="D206" s="190">
        <v>0</v>
      </c>
      <c r="E206" s="190">
        <v>0</v>
      </c>
      <c r="F206" s="191">
        <v>7420</v>
      </c>
    </row>
    <row r="207" spans="1:6" ht="18.75">
      <c r="A207" s="29">
        <v>15</v>
      </c>
      <c r="B207" s="192" t="s">
        <v>225</v>
      </c>
      <c r="C207" s="116" t="s">
        <v>217</v>
      </c>
      <c r="D207" s="193">
        <v>3000</v>
      </c>
      <c r="E207" s="193">
        <v>0</v>
      </c>
      <c r="F207" s="194">
        <v>0</v>
      </c>
    </row>
    <row r="208" spans="1:6" ht="18.75">
      <c r="A208" s="29">
        <v>16</v>
      </c>
      <c r="B208" s="118" t="s">
        <v>226</v>
      </c>
      <c r="C208" s="116" t="s">
        <v>217</v>
      </c>
      <c r="D208" s="190">
        <v>1040</v>
      </c>
      <c r="E208" s="190">
        <v>0</v>
      </c>
      <c r="F208" s="191">
        <v>0</v>
      </c>
    </row>
    <row r="209" spans="1:6" ht="18.75">
      <c r="A209" s="29">
        <v>17</v>
      </c>
      <c r="B209" s="118" t="s">
        <v>227</v>
      </c>
      <c r="C209" s="116" t="s">
        <v>217</v>
      </c>
      <c r="D209" s="190">
        <v>0</v>
      </c>
      <c r="E209" s="190">
        <v>0</v>
      </c>
      <c r="F209" s="191">
        <v>0</v>
      </c>
    </row>
    <row r="210" spans="1:6" ht="18.75">
      <c r="A210" s="29">
        <v>18</v>
      </c>
      <c r="B210" s="118" t="s">
        <v>228</v>
      </c>
      <c r="C210" s="116" t="s">
        <v>217</v>
      </c>
      <c r="D210" s="190">
        <v>2400</v>
      </c>
      <c r="E210" s="190">
        <v>0</v>
      </c>
      <c r="F210" s="191">
        <v>0</v>
      </c>
    </row>
    <row r="211" spans="1:6" ht="18.75">
      <c r="A211" s="29">
        <v>19</v>
      </c>
      <c r="B211" s="118" t="s">
        <v>229</v>
      </c>
      <c r="C211" s="116" t="s">
        <v>217</v>
      </c>
      <c r="D211" s="190">
        <v>0</v>
      </c>
      <c r="E211" s="190">
        <v>0</v>
      </c>
      <c r="F211" s="191">
        <v>0</v>
      </c>
    </row>
    <row r="212" spans="1:6" ht="18.75">
      <c r="A212" s="29">
        <v>20</v>
      </c>
      <c r="B212" s="118" t="s">
        <v>230</v>
      </c>
      <c r="C212" s="112" t="s">
        <v>27</v>
      </c>
      <c r="D212" s="190">
        <v>0</v>
      </c>
      <c r="E212" s="190">
        <v>0</v>
      </c>
      <c r="F212" s="191">
        <v>0</v>
      </c>
    </row>
    <row r="213" spans="1:6" ht="18.75">
      <c r="A213" s="29">
        <v>21</v>
      </c>
      <c r="B213" s="118" t="s">
        <v>231</v>
      </c>
      <c r="C213" s="119" t="s">
        <v>217</v>
      </c>
      <c r="D213" s="190">
        <v>0</v>
      </c>
      <c r="E213" s="190">
        <v>0</v>
      </c>
      <c r="F213" s="191">
        <v>0</v>
      </c>
    </row>
    <row r="214" spans="1:6" ht="18.75">
      <c r="A214" s="29">
        <v>22</v>
      </c>
      <c r="B214" s="118" t="s">
        <v>232</v>
      </c>
      <c r="C214" s="116" t="s">
        <v>217</v>
      </c>
      <c r="D214" s="190">
        <v>0</v>
      </c>
      <c r="E214" s="190">
        <v>0</v>
      </c>
      <c r="F214" s="191">
        <v>0</v>
      </c>
    </row>
    <row r="215" spans="1:6" ht="18.75">
      <c r="A215" s="29">
        <v>23</v>
      </c>
      <c r="B215" s="118" t="s">
        <v>233</v>
      </c>
      <c r="C215" s="112" t="s">
        <v>27</v>
      </c>
      <c r="D215" s="190">
        <v>0</v>
      </c>
      <c r="E215" s="190">
        <v>0</v>
      </c>
      <c r="F215" s="191">
        <v>0</v>
      </c>
    </row>
    <row r="216" spans="1:6" ht="18.75">
      <c r="A216" s="29">
        <v>24</v>
      </c>
      <c r="B216" s="118" t="s">
        <v>234</v>
      </c>
      <c r="C216" s="112" t="s">
        <v>235</v>
      </c>
      <c r="D216" s="190">
        <v>0</v>
      </c>
      <c r="E216" s="190">
        <v>0</v>
      </c>
      <c r="F216" s="191">
        <v>0</v>
      </c>
    </row>
    <row r="217" spans="1:6" ht="18.75">
      <c r="A217" s="29">
        <v>25</v>
      </c>
      <c r="B217" s="118" t="s">
        <v>236</v>
      </c>
      <c r="C217" s="119" t="s">
        <v>217</v>
      </c>
      <c r="D217" s="190">
        <v>3191.1</v>
      </c>
      <c r="E217" s="190">
        <v>0</v>
      </c>
      <c r="F217" s="191">
        <v>5280</v>
      </c>
    </row>
    <row r="218" spans="1:6" ht="18.75">
      <c r="A218" s="29">
        <v>26</v>
      </c>
      <c r="B218" s="118" t="s">
        <v>237</v>
      </c>
      <c r="C218" s="119" t="s">
        <v>217</v>
      </c>
      <c r="D218" s="190">
        <v>0</v>
      </c>
      <c r="E218" s="190">
        <v>0</v>
      </c>
      <c r="F218" s="191">
        <v>0</v>
      </c>
    </row>
    <row r="219" spans="1:6" ht="18.75">
      <c r="A219" s="29">
        <v>27</v>
      </c>
      <c r="B219" s="118" t="s">
        <v>238</v>
      </c>
      <c r="C219" s="112" t="s">
        <v>27</v>
      </c>
      <c r="D219" s="190">
        <v>2300</v>
      </c>
      <c r="E219" s="190">
        <v>0</v>
      </c>
      <c r="F219" s="191">
        <v>6000</v>
      </c>
    </row>
    <row r="220" spans="1:6" ht="19.5" thickBot="1">
      <c r="A220" s="29">
        <v>28</v>
      </c>
      <c r="B220" s="118" t="s">
        <v>239</v>
      </c>
      <c r="C220" s="119" t="s">
        <v>217</v>
      </c>
      <c r="D220" s="190">
        <v>0</v>
      </c>
      <c r="E220" s="190">
        <v>0</v>
      </c>
      <c r="F220" s="191">
        <v>0</v>
      </c>
    </row>
    <row r="221" spans="1:6" ht="15.75" customHeight="1" thickBot="1">
      <c r="A221" s="301" t="s">
        <v>240</v>
      </c>
      <c r="B221" s="302"/>
      <c r="C221" s="14" t="s">
        <v>0</v>
      </c>
      <c r="D221" s="18">
        <f>SUM(D222:D241)</f>
        <v>3000</v>
      </c>
      <c r="E221" s="18">
        <f>SUM(E222:E241)</f>
        <v>5408</v>
      </c>
      <c r="F221" s="20">
        <f>SUM(F222:F241)</f>
        <v>25161</v>
      </c>
    </row>
    <row r="222" spans="1:6" ht="15">
      <c r="A222" s="46">
        <v>1</v>
      </c>
      <c r="B222" s="354" t="s">
        <v>241</v>
      </c>
      <c r="C222" s="86" t="s">
        <v>24</v>
      </c>
      <c r="D222" s="47">
        <v>2500</v>
      </c>
      <c r="E222" s="124">
        <v>1500</v>
      </c>
      <c r="F222" s="184">
        <v>6580</v>
      </c>
    </row>
    <row r="223" spans="1:6" ht="15">
      <c r="A223" s="29">
        <f>+A222+1</f>
        <v>2</v>
      </c>
      <c r="B223" s="355"/>
      <c r="C223" s="106" t="s">
        <v>27</v>
      </c>
      <c r="D223" s="31">
        <v>0</v>
      </c>
      <c r="E223" s="34">
        <v>500</v>
      </c>
      <c r="F223" s="195">
        <v>5281</v>
      </c>
    </row>
    <row r="224" spans="1:6" ht="15">
      <c r="A224" s="29">
        <f aca="true" t="shared" si="10" ref="A224:A241">+A223+1</f>
        <v>3</v>
      </c>
      <c r="B224" s="326"/>
      <c r="C224" s="36" t="s">
        <v>42</v>
      </c>
      <c r="D224" s="31">
        <v>0</v>
      </c>
      <c r="E224" s="34">
        <v>0</v>
      </c>
      <c r="F224" s="196">
        <v>0</v>
      </c>
    </row>
    <row r="225" spans="1:6" ht="15">
      <c r="A225" s="29">
        <f t="shared" si="10"/>
        <v>4</v>
      </c>
      <c r="B225" s="106" t="s">
        <v>808</v>
      </c>
      <c r="C225" s="36" t="s">
        <v>42</v>
      </c>
      <c r="D225" s="31">
        <v>0</v>
      </c>
      <c r="E225" s="34">
        <v>308</v>
      </c>
      <c r="F225" s="174">
        <v>1192</v>
      </c>
    </row>
    <row r="226" spans="1:6" ht="15">
      <c r="A226" s="29">
        <f t="shared" si="10"/>
        <v>5</v>
      </c>
      <c r="B226" s="106" t="s">
        <v>809</v>
      </c>
      <c r="C226" s="106" t="s">
        <v>27</v>
      </c>
      <c r="D226" s="31">
        <v>0</v>
      </c>
      <c r="E226" s="195">
        <v>0</v>
      </c>
      <c r="F226" s="195">
        <v>7500</v>
      </c>
    </row>
    <row r="227" spans="1:6" ht="15">
      <c r="A227" s="29">
        <f t="shared" si="10"/>
        <v>6</v>
      </c>
      <c r="B227" s="106" t="s">
        <v>810</v>
      </c>
      <c r="C227" s="106" t="s">
        <v>217</v>
      </c>
      <c r="D227" s="31">
        <v>0</v>
      </c>
      <c r="E227" s="34">
        <v>0</v>
      </c>
      <c r="F227" s="174">
        <v>0</v>
      </c>
    </row>
    <row r="228" spans="1:6" ht="15">
      <c r="A228" s="29">
        <f t="shared" si="10"/>
        <v>7</v>
      </c>
      <c r="B228" s="106" t="s">
        <v>811</v>
      </c>
      <c r="C228" s="106" t="s">
        <v>217</v>
      </c>
      <c r="D228" s="31">
        <v>0</v>
      </c>
      <c r="E228" s="34">
        <v>1700</v>
      </c>
      <c r="F228" s="174">
        <v>1008</v>
      </c>
    </row>
    <row r="229" spans="1:6" ht="15">
      <c r="A229" s="29">
        <f t="shared" si="10"/>
        <v>8</v>
      </c>
      <c r="B229" s="106" t="s">
        <v>812</v>
      </c>
      <c r="C229" s="106" t="s">
        <v>217</v>
      </c>
      <c r="D229" s="31">
        <v>0</v>
      </c>
      <c r="E229" s="34">
        <v>900</v>
      </c>
      <c r="F229" s="174">
        <v>3100</v>
      </c>
    </row>
    <row r="230" spans="1:6" ht="15">
      <c r="A230" s="29">
        <f t="shared" si="10"/>
        <v>9</v>
      </c>
      <c r="B230" s="106" t="s">
        <v>813</v>
      </c>
      <c r="C230" s="106" t="s">
        <v>217</v>
      </c>
      <c r="D230" s="31">
        <v>0</v>
      </c>
      <c r="E230" s="34">
        <v>0</v>
      </c>
      <c r="F230" s="174">
        <v>0</v>
      </c>
    </row>
    <row r="231" spans="1:6" ht="15">
      <c r="A231" s="29">
        <f t="shared" si="10"/>
        <v>10</v>
      </c>
      <c r="B231" s="106" t="s">
        <v>814</v>
      </c>
      <c r="C231" s="106" t="s">
        <v>217</v>
      </c>
      <c r="D231" s="31">
        <v>0</v>
      </c>
      <c r="E231" s="34">
        <v>0</v>
      </c>
      <c r="F231" s="174">
        <v>0</v>
      </c>
    </row>
    <row r="232" spans="1:6" ht="15">
      <c r="A232" s="29">
        <f t="shared" si="10"/>
        <v>11</v>
      </c>
      <c r="B232" s="106" t="s">
        <v>815</v>
      </c>
      <c r="C232" s="106" t="s">
        <v>217</v>
      </c>
      <c r="D232" s="31">
        <v>0</v>
      </c>
      <c r="E232" s="34">
        <v>0</v>
      </c>
      <c r="F232" s="174">
        <v>0</v>
      </c>
    </row>
    <row r="233" spans="1:6" ht="15">
      <c r="A233" s="29">
        <f t="shared" si="10"/>
        <v>12</v>
      </c>
      <c r="B233" s="106" t="s">
        <v>816</v>
      </c>
      <c r="C233" s="106" t="s">
        <v>1080</v>
      </c>
      <c r="D233" s="31">
        <v>0</v>
      </c>
      <c r="E233" s="34">
        <v>0</v>
      </c>
      <c r="F233" s="174">
        <v>0</v>
      </c>
    </row>
    <row r="234" spans="1:6" ht="15">
      <c r="A234" s="29">
        <f t="shared" si="10"/>
        <v>13</v>
      </c>
      <c r="B234" s="106" t="s">
        <v>817</v>
      </c>
      <c r="C234" s="197" t="s">
        <v>194</v>
      </c>
      <c r="D234" s="31">
        <v>0</v>
      </c>
      <c r="E234" s="34">
        <v>0</v>
      </c>
      <c r="F234" s="174">
        <v>0</v>
      </c>
    </row>
    <row r="235" spans="1:6" ht="15">
      <c r="A235" s="29">
        <f t="shared" si="10"/>
        <v>14</v>
      </c>
      <c r="B235" s="106" t="s">
        <v>818</v>
      </c>
      <c r="C235" s="106" t="s">
        <v>217</v>
      </c>
      <c r="D235" s="31">
        <v>0</v>
      </c>
      <c r="E235" s="34">
        <v>0</v>
      </c>
      <c r="F235" s="174">
        <v>0</v>
      </c>
    </row>
    <row r="236" spans="1:6" ht="15">
      <c r="A236" s="29">
        <f t="shared" si="10"/>
        <v>15</v>
      </c>
      <c r="B236" s="106" t="s">
        <v>819</v>
      </c>
      <c r="C236" s="106" t="s">
        <v>217</v>
      </c>
      <c r="D236" s="31">
        <v>500</v>
      </c>
      <c r="E236" s="34">
        <v>500</v>
      </c>
      <c r="F236" s="174">
        <v>500</v>
      </c>
    </row>
    <row r="237" spans="1:6" ht="15">
      <c r="A237" s="29">
        <f t="shared" si="10"/>
        <v>16</v>
      </c>
      <c r="B237" s="356" t="s">
        <v>820</v>
      </c>
      <c r="C237" s="106" t="s">
        <v>217</v>
      </c>
      <c r="D237" s="31">
        <v>0</v>
      </c>
      <c r="E237" s="34">
        <v>0</v>
      </c>
      <c r="F237" s="174">
        <v>0</v>
      </c>
    </row>
    <row r="238" spans="1:6" ht="15">
      <c r="A238" s="29">
        <f t="shared" si="10"/>
        <v>17</v>
      </c>
      <c r="B238" s="326"/>
      <c r="C238" s="106" t="s">
        <v>217</v>
      </c>
      <c r="D238" s="31">
        <v>0</v>
      </c>
      <c r="E238" s="34">
        <v>0</v>
      </c>
      <c r="F238" s="174">
        <v>0</v>
      </c>
    </row>
    <row r="239" spans="1:6" ht="15">
      <c r="A239" s="29">
        <f t="shared" si="10"/>
        <v>18</v>
      </c>
      <c r="B239" s="106" t="s">
        <v>821</v>
      </c>
      <c r="C239" s="106" t="s">
        <v>217</v>
      </c>
      <c r="D239" s="31">
        <v>0</v>
      </c>
      <c r="E239" s="34">
        <v>0</v>
      </c>
      <c r="F239" s="174">
        <v>0</v>
      </c>
    </row>
    <row r="240" spans="1:6" ht="15">
      <c r="A240" s="29">
        <f t="shared" si="10"/>
        <v>19</v>
      </c>
      <c r="B240" s="106" t="s">
        <v>822</v>
      </c>
      <c r="C240" s="106" t="s">
        <v>194</v>
      </c>
      <c r="D240" s="31">
        <v>0</v>
      </c>
      <c r="E240" s="34">
        <v>0</v>
      </c>
      <c r="F240" s="174">
        <v>0</v>
      </c>
    </row>
    <row r="241" spans="1:6" ht="15">
      <c r="A241" s="29">
        <f t="shared" si="10"/>
        <v>20</v>
      </c>
      <c r="B241" s="106" t="s">
        <v>823</v>
      </c>
      <c r="C241" s="106" t="s">
        <v>217</v>
      </c>
      <c r="D241" s="31">
        <v>0</v>
      </c>
      <c r="E241" s="34">
        <v>0</v>
      </c>
      <c r="F241" s="174">
        <v>0</v>
      </c>
    </row>
    <row r="242" spans="1:6" ht="15">
      <c r="A242" s="102">
        <v>21</v>
      </c>
      <c r="B242" s="106" t="s">
        <v>824</v>
      </c>
      <c r="C242" s="106" t="s">
        <v>217</v>
      </c>
      <c r="D242" s="31">
        <v>0</v>
      </c>
      <c r="E242" s="34">
        <v>300</v>
      </c>
      <c r="F242" s="174">
        <v>1200</v>
      </c>
    </row>
    <row r="243" spans="1:6" ht="15">
      <c r="A243" s="102">
        <v>22</v>
      </c>
      <c r="B243" s="106" t="s">
        <v>811</v>
      </c>
      <c r="C243" s="106" t="s">
        <v>27</v>
      </c>
      <c r="D243" s="31">
        <v>0</v>
      </c>
      <c r="E243" s="34">
        <v>1550.3</v>
      </c>
      <c r="F243" s="174">
        <v>1500</v>
      </c>
    </row>
    <row r="244" spans="1:6" ht="15.75" thickBot="1">
      <c r="A244" s="198">
        <v>23</v>
      </c>
      <c r="B244" s="107" t="s">
        <v>825</v>
      </c>
      <c r="C244" s="106" t="s">
        <v>217</v>
      </c>
      <c r="D244" s="31">
        <v>0</v>
      </c>
      <c r="E244" s="34">
        <v>0</v>
      </c>
      <c r="F244" s="174">
        <v>0</v>
      </c>
    </row>
    <row r="245" spans="1:6" ht="15.75" customHeight="1" thickBot="1">
      <c r="A245" s="301" t="s">
        <v>262</v>
      </c>
      <c r="B245" s="302"/>
      <c r="C245" s="14" t="s">
        <v>0</v>
      </c>
      <c r="D245" s="18">
        <f>SUM(D246:D261)</f>
        <v>10677.9</v>
      </c>
      <c r="E245" s="18">
        <f>+SUM(E246:E261)</f>
        <v>6076.800000000001</v>
      </c>
      <c r="F245" s="20">
        <f>SUM(F246:F261)</f>
        <v>18242.491</v>
      </c>
    </row>
    <row r="246" spans="1:6" ht="15">
      <c r="A246" s="46">
        <v>1</v>
      </c>
      <c r="B246" s="330" t="s">
        <v>263</v>
      </c>
      <c r="C246" s="47" t="s">
        <v>33</v>
      </c>
      <c r="D246" s="179">
        <v>4720</v>
      </c>
      <c r="E246" s="199">
        <v>0</v>
      </c>
      <c r="F246" s="200">
        <v>2991.991</v>
      </c>
    </row>
    <row r="247" spans="1:6" ht="15">
      <c r="A247" s="29">
        <f>+A246+1</f>
        <v>2</v>
      </c>
      <c r="B247" s="331"/>
      <c r="C247" s="31" t="s">
        <v>264</v>
      </c>
      <c r="D247" s="10">
        <v>0</v>
      </c>
      <c r="E247" s="201">
        <v>0</v>
      </c>
      <c r="F247" s="202">
        <v>0</v>
      </c>
    </row>
    <row r="248" spans="1:6" ht="15">
      <c r="A248" s="29">
        <f aca="true" t="shared" si="11" ref="A248:A261">+A247+1</f>
        <v>3</v>
      </c>
      <c r="B248" s="311"/>
      <c r="C248" s="31" t="s">
        <v>264</v>
      </c>
      <c r="D248" s="10">
        <v>0</v>
      </c>
      <c r="E248" s="201">
        <v>0</v>
      </c>
      <c r="F248" s="202">
        <v>0</v>
      </c>
    </row>
    <row r="249" spans="1:6" ht="15">
      <c r="A249" s="29">
        <f t="shared" si="11"/>
        <v>4</v>
      </c>
      <c r="B249" s="36" t="s">
        <v>265</v>
      </c>
      <c r="C249" s="36" t="s">
        <v>42</v>
      </c>
      <c r="D249" s="10">
        <v>0</v>
      </c>
      <c r="E249" s="201">
        <v>0</v>
      </c>
      <c r="F249" s="10">
        <v>3047</v>
      </c>
    </row>
    <row r="250" spans="1:6" ht="15">
      <c r="A250" s="29">
        <f t="shared" si="11"/>
        <v>5</v>
      </c>
      <c r="B250" s="36" t="s">
        <v>266</v>
      </c>
      <c r="C250" s="36" t="s">
        <v>42</v>
      </c>
      <c r="D250" s="10">
        <v>0</v>
      </c>
      <c r="E250" s="201">
        <v>0</v>
      </c>
      <c r="F250" s="202">
        <v>0</v>
      </c>
    </row>
    <row r="251" spans="1:6" ht="15">
      <c r="A251" s="29">
        <f t="shared" si="11"/>
        <v>6</v>
      </c>
      <c r="B251" s="36" t="s">
        <v>267</v>
      </c>
      <c r="C251" s="36" t="s">
        <v>42</v>
      </c>
      <c r="D251" s="10">
        <v>0</v>
      </c>
      <c r="E251" s="203">
        <v>0</v>
      </c>
      <c r="F251" s="202">
        <v>513</v>
      </c>
    </row>
    <row r="252" spans="1:6" ht="15">
      <c r="A252" s="29">
        <f t="shared" si="11"/>
        <v>7</v>
      </c>
      <c r="B252" s="36" t="s">
        <v>268</v>
      </c>
      <c r="C252" s="36" t="s">
        <v>42</v>
      </c>
      <c r="D252" s="10">
        <v>0</v>
      </c>
      <c r="E252" s="201">
        <v>0</v>
      </c>
      <c r="F252" s="202">
        <v>0</v>
      </c>
    </row>
    <row r="253" spans="1:6" ht="15">
      <c r="A253" s="29">
        <f t="shared" si="11"/>
        <v>8</v>
      </c>
      <c r="B253" s="36" t="s">
        <v>269</v>
      </c>
      <c r="C253" s="36" t="s">
        <v>42</v>
      </c>
      <c r="D253" s="10">
        <v>0</v>
      </c>
      <c r="E253" s="201">
        <v>0</v>
      </c>
      <c r="F253" s="202">
        <v>0</v>
      </c>
    </row>
    <row r="254" spans="1:6" ht="15">
      <c r="A254" s="29">
        <f t="shared" si="11"/>
        <v>9</v>
      </c>
      <c r="B254" s="36" t="s">
        <v>270</v>
      </c>
      <c r="C254" s="36" t="s">
        <v>42</v>
      </c>
      <c r="D254" s="10">
        <v>0</v>
      </c>
      <c r="E254" s="201">
        <v>0</v>
      </c>
      <c r="F254" s="204">
        <v>0</v>
      </c>
    </row>
    <row r="255" spans="1:6" ht="15">
      <c r="A255" s="29">
        <f t="shared" si="11"/>
        <v>10</v>
      </c>
      <c r="B255" s="36" t="s">
        <v>271</v>
      </c>
      <c r="C255" s="36" t="s">
        <v>42</v>
      </c>
      <c r="D255" s="205">
        <v>5957.9</v>
      </c>
      <c r="E255" s="206">
        <v>0</v>
      </c>
      <c r="F255" s="207">
        <v>2120</v>
      </c>
    </row>
    <row r="256" spans="1:6" ht="15">
      <c r="A256" s="29">
        <f t="shared" si="11"/>
        <v>11</v>
      </c>
      <c r="B256" s="36" t="s">
        <v>272</v>
      </c>
      <c r="C256" s="36" t="s">
        <v>42</v>
      </c>
      <c r="D256" s="10">
        <v>0</v>
      </c>
      <c r="E256" s="201">
        <v>899.9</v>
      </c>
      <c r="F256" s="207">
        <v>1942</v>
      </c>
    </row>
    <row r="257" spans="1:6" ht="15">
      <c r="A257" s="29">
        <f t="shared" si="11"/>
        <v>12</v>
      </c>
      <c r="B257" s="36" t="s">
        <v>273</v>
      </c>
      <c r="C257" s="36" t="s">
        <v>42</v>
      </c>
      <c r="D257" s="10">
        <v>0</v>
      </c>
      <c r="E257" s="201">
        <v>0</v>
      </c>
      <c r="F257" s="202">
        <v>0</v>
      </c>
    </row>
    <row r="258" spans="1:6" ht="15">
      <c r="A258" s="29">
        <f t="shared" si="11"/>
        <v>13</v>
      </c>
      <c r="B258" s="36" t="s">
        <v>274</v>
      </c>
      <c r="C258" s="36" t="s">
        <v>42</v>
      </c>
      <c r="D258" s="10">
        <v>0</v>
      </c>
      <c r="E258" s="201">
        <v>2915.3</v>
      </c>
      <c r="F258" s="202">
        <v>0</v>
      </c>
    </row>
    <row r="259" spans="1:6" ht="15">
      <c r="A259" s="29">
        <f t="shared" si="11"/>
        <v>14</v>
      </c>
      <c r="B259" s="36" t="s">
        <v>275</v>
      </c>
      <c r="C259" s="36" t="s">
        <v>42</v>
      </c>
      <c r="D259" s="10">
        <v>0</v>
      </c>
      <c r="E259" s="10">
        <f>380+445</f>
        <v>825</v>
      </c>
      <c r="F259" s="10">
        <v>217.5</v>
      </c>
    </row>
    <row r="260" spans="1:6" ht="15">
      <c r="A260" s="29">
        <f t="shared" si="11"/>
        <v>15</v>
      </c>
      <c r="B260" s="36" t="s">
        <v>276</v>
      </c>
      <c r="C260" s="36" t="s">
        <v>42</v>
      </c>
      <c r="D260" s="10">
        <v>0</v>
      </c>
      <c r="E260" s="201">
        <v>0</v>
      </c>
      <c r="F260" s="202">
        <v>7411</v>
      </c>
    </row>
    <row r="261" spans="1:6" ht="15.75" thickBot="1">
      <c r="A261" s="37">
        <f t="shared" si="11"/>
        <v>16</v>
      </c>
      <c r="B261" s="39" t="s">
        <v>277</v>
      </c>
      <c r="C261" s="39" t="s">
        <v>42</v>
      </c>
      <c r="D261" s="182">
        <v>0</v>
      </c>
      <c r="E261" s="208">
        <v>1436.6</v>
      </c>
      <c r="F261" s="209">
        <v>0</v>
      </c>
    </row>
    <row r="262" spans="1:6" ht="15.75" thickBot="1">
      <c r="A262" s="301" t="s">
        <v>826</v>
      </c>
      <c r="B262" s="302"/>
      <c r="C262" s="14" t="s">
        <v>0</v>
      </c>
      <c r="D262" s="18">
        <f>SUM(D263:D282)</f>
        <v>13100</v>
      </c>
      <c r="E262" s="18">
        <f>SUM(E263:E282)</f>
        <v>5857.5</v>
      </c>
      <c r="F262" s="20">
        <f>SUM(F263:F282)</f>
        <v>14976.9</v>
      </c>
    </row>
    <row r="263" spans="1:6" ht="15">
      <c r="A263" s="46">
        <v>1</v>
      </c>
      <c r="B263" s="330" t="s">
        <v>827</v>
      </c>
      <c r="C263" s="47" t="s">
        <v>280</v>
      </c>
      <c r="D263" s="47">
        <v>0</v>
      </c>
      <c r="E263" s="5">
        <v>0</v>
      </c>
      <c r="F263" s="169">
        <v>0</v>
      </c>
    </row>
    <row r="264" spans="1:6" ht="15">
      <c r="A264" s="29">
        <f>+A263+1</f>
        <v>2</v>
      </c>
      <c r="B264" s="331"/>
      <c r="C264" s="31" t="s">
        <v>282</v>
      </c>
      <c r="D264" s="31">
        <v>0</v>
      </c>
      <c r="E264" s="4">
        <v>0</v>
      </c>
      <c r="F264" s="10">
        <v>0</v>
      </c>
    </row>
    <row r="265" spans="1:6" ht="15">
      <c r="A265" s="29">
        <f aca="true" t="shared" si="12" ref="A265:A282">+A264+1</f>
        <v>3</v>
      </c>
      <c r="B265" s="311"/>
      <c r="C265" s="31" t="s">
        <v>282</v>
      </c>
      <c r="D265" s="31">
        <v>0</v>
      </c>
      <c r="E265" s="4">
        <v>0</v>
      </c>
      <c r="F265" s="10">
        <v>0</v>
      </c>
    </row>
    <row r="266" spans="1:6" ht="15">
      <c r="A266" s="29">
        <f t="shared" si="12"/>
        <v>4</v>
      </c>
      <c r="B266" s="36" t="s">
        <v>284</v>
      </c>
      <c r="C266" s="36" t="s">
        <v>285</v>
      </c>
      <c r="D266" s="31">
        <v>0</v>
      </c>
      <c r="E266" s="4">
        <v>0</v>
      </c>
      <c r="F266" s="10">
        <v>0</v>
      </c>
    </row>
    <row r="267" spans="1:6" ht="15">
      <c r="A267" s="29">
        <f t="shared" si="12"/>
        <v>5</v>
      </c>
      <c r="B267" s="36" t="s">
        <v>286</v>
      </c>
      <c r="C267" s="36" t="s">
        <v>287</v>
      </c>
      <c r="D267" s="31">
        <v>0</v>
      </c>
      <c r="E267" s="4">
        <v>0</v>
      </c>
      <c r="F267" s="10">
        <v>0</v>
      </c>
    </row>
    <row r="268" spans="1:6" ht="15">
      <c r="A268" s="29">
        <f t="shared" si="12"/>
        <v>6</v>
      </c>
      <c r="B268" s="36" t="s">
        <v>288</v>
      </c>
      <c r="C268" s="36" t="s">
        <v>289</v>
      </c>
      <c r="D268" s="31">
        <v>0</v>
      </c>
      <c r="E268" s="4">
        <v>0</v>
      </c>
      <c r="F268" s="10">
        <v>0</v>
      </c>
    </row>
    <row r="269" spans="1:6" ht="15">
      <c r="A269" s="29">
        <f t="shared" si="12"/>
        <v>7</v>
      </c>
      <c r="B269" s="36" t="s">
        <v>290</v>
      </c>
      <c r="C269" s="36" t="s">
        <v>285</v>
      </c>
      <c r="D269" s="31">
        <v>0</v>
      </c>
      <c r="E269" s="4">
        <v>0</v>
      </c>
      <c r="F269" s="10">
        <v>0</v>
      </c>
    </row>
    <row r="270" spans="1:6" ht="15">
      <c r="A270" s="29">
        <f t="shared" si="12"/>
        <v>8</v>
      </c>
      <c r="B270" s="36" t="s">
        <v>291</v>
      </c>
      <c r="C270" s="36" t="s">
        <v>287</v>
      </c>
      <c r="D270" s="31">
        <v>0</v>
      </c>
      <c r="E270" s="4">
        <v>618.5</v>
      </c>
      <c r="F270" s="10">
        <v>0</v>
      </c>
    </row>
    <row r="271" spans="1:6" ht="15">
      <c r="A271" s="29">
        <f t="shared" si="12"/>
        <v>9</v>
      </c>
      <c r="B271" s="36" t="s">
        <v>292</v>
      </c>
      <c r="C271" s="36" t="s">
        <v>287</v>
      </c>
      <c r="D271" s="31">
        <v>4500</v>
      </c>
      <c r="E271" s="4">
        <v>574</v>
      </c>
      <c r="F271" s="10">
        <v>560</v>
      </c>
    </row>
    <row r="272" spans="1:6" ht="15">
      <c r="A272" s="29">
        <f t="shared" si="12"/>
        <v>10</v>
      </c>
      <c r="B272" s="36" t="s">
        <v>293</v>
      </c>
      <c r="C272" s="36" t="s">
        <v>287</v>
      </c>
      <c r="D272" s="31">
        <v>0</v>
      </c>
      <c r="E272" s="4">
        <v>500</v>
      </c>
      <c r="F272" s="10">
        <v>1000</v>
      </c>
    </row>
    <row r="273" spans="1:6" ht="15">
      <c r="A273" s="29">
        <f t="shared" si="12"/>
        <v>11</v>
      </c>
      <c r="B273" s="36" t="s">
        <v>295</v>
      </c>
      <c r="C273" s="36" t="s">
        <v>296</v>
      </c>
      <c r="D273" s="31">
        <v>0</v>
      </c>
      <c r="E273" s="4">
        <v>0</v>
      </c>
      <c r="F273" s="10">
        <v>504</v>
      </c>
    </row>
    <row r="274" spans="1:6" ht="15">
      <c r="A274" s="29">
        <f t="shared" si="12"/>
        <v>12</v>
      </c>
      <c r="B274" s="36" t="s">
        <v>297</v>
      </c>
      <c r="C274" s="36" t="s">
        <v>287</v>
      </c>
      <c r="D274" s="31">
        <v>3750</v>
      </c>
      <c r="E274" s="4">
        <v>540</v>
      </c>
      <c r="F274" s="10">
        <v>709.9</v>
      </c>
    </row>
    <row r="275" spans="1:6" ht="15">
      <c r="A275" s="29">
        <f t="shared" si="12"/>
        <v>13</v>
      </c>
      <c r="B275" s="36" t="s">
        <v>298</v>
      </c>
      <c r="C275" s="36" t="s">
        <v>287</v>
      </c>
      <c r="D275" s="31">
        <v>0</v>
      </c>
      <c r="E275" s="4">
        <v>475</v>
      </c>
      <c r="F275" s="10">
        <v>1110</v>
      </c>
    </row>
    <row r="276" spans="1:6" ht="15">
      <c r="A276" s="29">
        <f t="shared" si="12"/>
        <v>14</v>
      </c>
      <c r="B276" s="36" t="s">
        <v>299</v>
      </c>
      <c r="C276" s="36" t="s">
        <v>285</v>
      </c>
      <c r="D276" s="31">
        <v>0</v>
      </c>
      <c r="E276" s="4">
        <v>585</v>
      </c>
      <c r="F276" s="10">
        <v>2176</v>
      </c>
    </row>
    <row r="277" spans="1:6" ht="15">
      <c r="A277" s="29">
        <f t="shared" si="12"/>
        <v>15</v>
      </c>
      <c r="B277" s="36" t="s">
        <v>300</v>
      </c>
      <c r="C277" s="36" t="s">
        <v>296</v>
      </c>
      <c r="D277" s="31">
        <v>0</v>
      </c>
      <c r="E277" s="4">
        <v>0</v>
      </c>
      <c r="F277" s="10">
        <v>0</v>
      </c>
    </row>
    <row r="278" spans="1:6" ht="15">
      <c r="A278" s="29">
        <f t="shared" si="12"/>
        <v>16</v>
      </c>
      <c r="B278" s="36" t="s">
        <v>301</v>
      </c>
      <c r="C278" s="36" t="s">
        <v>289</v>
      </c>
      <c r="D278" s="31">
        <v>0</v>
      </c>
      <c r="E278" s="4">
        <v>550</v>
      </c>
      <c r="F278" s="10">
        <v>2400</v>
      </c>
    </row>
    <row r="279" spans="1:6" ht="15">
      <c r="A279" s="29">
        <f t="shared" si="12"/>
        <v>17</v>
      </c>
      <c r="B279" s="36" t="s">
        <v>302</v>
      </c>
      <c r="C279" s="36" t="s">
        <v>287</v>
      </c>
      <c r="D279" s="31">
        <v>0</v>
      </c>
      <c r="E279" s="4">
        <v>0</v>
      </c>
      <c r="F279" s="10">
        <v>0</v>
      </c>
    </row>
    <row r="280" spans="1:6" ht="15">
      <c r="A280" s="29">
        <f t="shared" si="12"/>
        <v>18</v>
      </c>
      <c r="B280" s="36" t="s">
        <v>303</v>
      </c>
      <c r="C280" s="36" t="s">
        <v>287</v>
      </c>
      <c r="D280" s="31">
        <v>4850</v>
      </c>
      <c r="E280" s="4">
        <v>775</v>
      </c>
      <c r="F280" s="10">
        <v>2327</v>
      </c>
    </row>
    <row r="281" spans="1:6" ht="15">
      <c r="A281" s="29">
        <f t="shared" si="12"/>
        <v>19</v>
      </c>
      <c r="B281" s="36" t="s">
        <v>304</v>
      </c>
      <c r="C281" s="36" t="s">
        <v>287</v>
      </c>
      <c r="D281" s="31">
        <v>0</v>
      </c>
      <c r="E281" s="4">
        <v>690</v>
      </c>
      <c r="F281" s="10">
        <v>2790</v>
      </c>
    </row>
    <row r="282" spans="1:6" ht="15.75" thickBot="1">
      <c r="A282" s="37">
        <f t="shared" si="12"/>
        <v>20</v>
      </c>
      <c r="B282" s="39" t="s">
        <v>305</v>
      </c>
      <c r="C282" s="39" t="s">
        <v>285</v>
      </c>
      <c r="D282" s="40">
        <v>0</v>
      </c>
      <c r="E282" s="41">
        <v>550</v>
      </c>
      <c r="F282" s="170">
        <v>1400</v>
      </c>
    </row>
    <row r="283" spans="1:6" ht="15.75" customHeight="1" thickBot="1">
      <c r="A283" s="301" t="s">
        <v>306</v>
      </c>
      <c r="B283" s="302"/>
      <c r="C283" s="14" t="s">
        <v>0</v>
      </c>
      <c r="D283" s="18">
        <f>SUM(D284:D285)</f>
        <v>0</v>
      </c>
      <c r="E283" s="18">
        <f>SUM(E284:E285)</f>
        <v>0</v>
      </c>
      <c r="F283" s="20">
        <f>SUM(F284:F285)</f>
        <v>0</v>
      </c>
    </row>
    <row r="284" spans="1:6" ht="15">
      <c r="A284" s="46">
        <v>1</v>
      </c>
      <c r="B284" s="330" t="s">
        <v>307</v>
      </c>
      <c r="C284" s="47" t="s">
        <v>24</v>
      </c>
      <c r="D284" s="47">
        <v>0</v>
      </c>
      <c r="E284" s="124">
        <v>0</v>
      </c>
      <c r="F284" s="184">
        <v>0</v>
      </c>
    </row>
    <row r="285" spans="1:6" ht="15">
      <c r="A285" s="29">
        <f>+A284+1</f>
        <v>2</v>
      </c>
      <c r="B285" s="311"/>
      <c r="C285" s="31" t="s">
        <v>34</v>
      </c>
      <c r="D285" s="31">
        <v>0</v>
      </c>
      <c r="E285" s="34">
        <v>0</v>
      </c>
      <c r="F285" s="174">
        <v>0</v>
      </c>
    </row>
  </sheetData>
  <mergeCells count="45">
    <mergeCell ref="B263:B265"/>
    <mergeCell ref="A283:B283"/>
    <mergeCell ref="B284:B285"/>
    <mergeCell ref="B222:B224"/>
    <mergeCell ref="B237:B238"/>
    <mergeCell ref="A245:B245"/>
    <mergeCell ref="B246:B248"/>
    <mergeCell ref="A262:B262"/>
    <mergeCell ref="A160:B160"/>
    <mergeCell ref="B161:B163"/>
    <mergeCell ref="A164:A165"/>
    <mergeCell ref="B164:B165"/>
    <mergeCell ref="A177:B177"/>
    <mergeCell ref="A161:A163"/>
    <mergeCell ref="A167:A168"/>
    <mergeCell ref="B167:B168"/>
    <mergeCell ref="A103:B103"/>
    <mergeCell ref="B104:B106"/>
    <mergeCell ref="A121:B121"/>
    <mergeCell ref="B122:B124"/>
    <mergeCell ref="A141:B141"/>
    <mergeCell ref="B90:B91"/>
    <mergeCell ref="A7:F7"/>
    <mergeCell ref="A8:B8"/>
    <mergeCell ref="B9:B15"/>
    <mergeCell ref="A16:B16"/>
    <mergeCell ref="B17:B19"/>
    <mergeCell ref="B37:B38"/>
    <mergeCell ref="A52:B52"/>
    <mergeCell ref="B53:B55"/>
    <mergeCell ref="A69:B69"/>
    <mergeCell ref="B70:B72"/>
    <mergeCell ref="A89:B89"/>
    <mergeCell ref="A2:F2"/>
    <mergeCell ref="D3:F3"/>
    <mergeCell ref="A4:A5"/>
    <mergeCell ref="B4:B5"/>
    <mergeCell ref="C4:C5"/>
    <mergeCell ref="D4:F4"/>
    <mergeCell ref="B178:B179"/>
    <mergeCell ref="A192:B192"/>
    <mergeCell ref="A221:B221"/>
    <mergeCell ref="A178:A179"/>
    <mergeCell ref="B193:B194"/>
    <mergeCell ref="B197:B201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285"/>
  <sheetViews>
    <sheetView workbookViewId="0" topLeftCell="A1">
      <selection activeCell="A2" sqref="A2:F2"/>
    </sheetView>
  </sheetViews>
  <sheetFormatPr defaultColWidth="9.140625" defaultRowHeight="15"/>
  <cols>
    <col min="1" max="1" width="5.57421875" style="210" customWidth="1"/>
    <col min="2" max="2" width="34.8515625" style="11" customWidth="1"/>
    <col min="3" max="3" width="25.28125" style="11" customWidth="1"/>
    <col min="4" max="6" width="18.7109375" style="11" customWidth="1"/>
    <col min="7" max="16384" width="9.140625" style="11" customWidth="1"/>
  </cols>
  <sheetData>
    <row r="1" ht="15">
      <c r="A1" s="11"/>
    </row>
    <row r="2" spans="1:6" ht="43.5" customHeight="1">
      <c r="A2" s="315" t="s">
        <v>1257</v>
      </c>
      <c r="B2" s="315"/>
      <c r="C2" s="315"/>
      <c r="D2" s="315"/>
      <c r="E2" s="315"/>
      <c r="F2" s="315"/>
    </row>
    <row r="3" spans="1:6" ht="15.75" thickBot="1">
      <c r="A3" s="12"/>
      <c r="B3" s="12"/>
      <c r="C3" s="12"/>
      <c r="D3" s="357"/>
      <c r="E3" s="357"/>
      <c r="F3" s="357"/>
    </row>
    <row r="4" spans="1:6" ht="15">
      <c r="A4" s="342" t="s">
        <v>2</v>
      </c>
      <c r="B4" s="344" t="s">
        <v>308</v>
      </c>
      <c r="C4" s="344" t="s">
        <v>309</v>
      </c>
      <c r="D4" s="346" t="s">
        <v>828</v>
      </c>
      <c r="E4" s="347"/>
      <c r="F4" s="348"/>
    </row>
    <row r="5" spans="1:6" ht="30.75" thickBot="1">
      <c r="A5" s="343"/>
      <c r="B5" s="345"/>
      <c r="C5" s="345"/>
      <c r="D5" s="166" t="s">
        <v>829</v>
      </c>
      <c r="E5" s="166" t="s">
        <v>830</v>
      </c>
      <c r="F5" s="167" t="s">
        <v>831</v>
      </c>
    </row>
    <row r="6" spans="1:6" ht="15.75" thickBot="1">
      <c r="A6" s="17">
        <v>1</v>
      </c>
      <c r="B6" s="14">
        <v>2</v>
      </c>
      <c r="C6" s="14">
        <v>3</v>
      </c>
      <c r="D6" s="14">
        <v>4</v>
      </c>
      <c r="E6" s="14">
        <v>5</v>
      </c>
      <c r="F6" s="16">
        <v>6</v>
      </c>
    </row>
    <row r="7" spans="1:6" ht="15.75" thickBot="1">
      <c r="A7" s="358" t="s">
        <v>320</v>
      </c>
      <c r="B7" s="359"/>
      <c r="C7" s="359"/>
      <c r="D7" s="359"/>
      <c r="E7" s="359"/>
      <c r="F7" s="360"/>
    </row>
    <row r="8" spans="1:6" ht="15.75" thickBot="1">
      <c r="A8" s="301" t="s">
        <v>321</v>
      </c>
      <c r="B8" s="302"/>
      <c r="C8" s="14" t="s">
        <v>322</v>
      </c>
      <c r="D8" s="18">
        <f>SUM(D9:D15)</f>
        <v>0</v>
      </c>
      <c r="E8" s="18">
        <f>SUM(E9:E15)</f>
        <v>0</v>
      </c>
      <c r="F8" s="20">
        <f>SUM(F9:F27)</f>
        <v>188694.86</v>
      </c>
    </row>
    <row r="9" spans="1:6" ht="15">
      <c r="A9" s="46">
        <v>1</v>
      </c>
      <c r="B9" s="361" t="s">
        <v>321</v>
      </c>
      <c r="C9" s="212" t="s">
        <v>22</v>
      </c>
      <c r="D9" s="215">
        <v>0</v>
      </c>
      <c r="E9" s="24">
        <v>0</v>
      </c>
      <c r="F9" s="179">
        <v>0</v>
      </c>
    </row>
    <row r="10" spans="1:6" ht="15">
      <c r="A10" s="29">
        <f aca="true" t="shared" si="0" ref="A10:A15">+A9+1</f>
        <v>2</v>
      </c>
      <c r="B10" s="320"/>
      <c r="C10" s="213" t="s">
        <v>24</v>
      </c>
      <c r="D10" s="216">
        <v>0</v>
      </c>
      <c r="E10" s="5">
        <v>0</v>
      </c>
      <c r="F10" s="169">
        <v>2250</v>
      </c>
    </row>
    <row r="11" spans="1:6" ht="15">
      <c r="A11" s="29">
        <f t="shared" si="0"/>
        <v>3</v>
      </c>
      <c r="B11" s="320"/>
      <c r="C11" s="213" t="s">
        <v>24</v>
      </c>
      <c r="D11" s="216">
        <v>0</v>
      </c>
      <c r="E11" s="4">
        <v>0</v>
      </c>
      <c r="F11" s="169">
        <v>2250</v>
      </c>
    </row>
    <row r="12" spans="1:6" ht="15">
      <c r="A12" s="29">
        <f t="shared" si="0"/>
        <v>4</v>
      </c>
      <c r="B12" s="320"/>
      <c r="C12" s="213" t="s">
        <v>24</v>
      </c>
      <c r="D12" s="216">
        <v>0</v>
      </c>
      <c r="E12" s="4">
        <v>0</v>
      </c>
      <c r="F12" s="169">
        <f>2250+1090</f>
        <v>3340</v>
      </c>
    </row>
    <row r="13" spans="1:6" ht="15">
      <c r="A13" s="29">
        <f t="shared" si="0"/>
        <v>5</v>
      </c>
      <c r="B13" s="320"/>
      <c r="C13" s="213" t="s">
        <v>24</v>
      </c>
      <c r="D13" s="216">
        <v>0</v>
      </c>
      <c r="E13" s="4">
        <v>0</v>
      </c>
      <c r="F13" s="169">
        <f>2250+945</f>
        <v>3195</v>
      </c>
    </row>
    <row r="14" spans="1:6" ht="15">
      <c r="A14" s="29">
        <f t="shared" si="0"/>
        <v>6</v>
      </c>
      <c r="B14" s="320"/>
      <c r="C14" s="213" t="s">
        <v>24</v>
      </c>
      <c r="D14" s="216">
        <v>0</v>
      </c>
      <c r="E14" s="4">
        <v>0</v>
      </c>
      <c r="F14" s="169">
        <v>3620</v>
      </c>
    </row>
    <row r="15" spans="1:6" ht="15.75" thickBot="1">
      <c r="A15" s="37">
        <f t="shared" si="0"/>
        <v>7</v>
      </c>
      <c r="B15" s="321"/>
      <c r="C15" s="214" t="s">
        <v>27</v>
      </c>
      <c r="D15" s="217">
        <v>0</v>
      </c>
      <c r="E15" s="61">
        <v>0</v>
      </c>
      <c r="F15" s="182">
        <v>2283</v>
      </c>
    </row>
    <row r="16" spans="1:6" ht="15.75" thickBot="1">
      <c r="A16" s="301" t="s">
        <v>780</v>
      </c>
      <c r="B16" s="302"/>
      <c r="C16" s="14" t="s">
        <v>322</v>
      </c>
      <c r="D16" s="18">
        <f>SUM(D17:D35)</f>
        <v>12300</v>
      </c>
      <c r="E16" s="18">
        <f>SUM(E17:E35)</f>
        <v>3480</v>
      </c>
      <c r="F16" s="20">
        <f>SUM(F17:F35)</f>
        <v>96097.93</v>
      </c>
    </row>
    <row r="17" spans="1:6" ht="15">
      <c r="A17" s="46">
        <v>1</v>
      </c>
      <c r="B17" s="311" t="s">
        <v>328</v>
      </c>
      <c r="C17" s="48" t="s">
        <v>31</v>
      </c>
      <c r="D17" s="171">
        <v>7300</v>
      </c>
      <c r="E17" s="27">
        <v>1430</v>
      </c>
      <c r="F17" s="172">
        <v>21405</v>
      </c>
    </row>
    <row r="18" spans="1:6" ht="15">
      <c r="A18" s="29">
        <f>+A17+1</f>
        <v>2</v>
      </c>
      <c r="B18" s="309"/>
      <c r="C18" s="53" t="s">
        <v>33</v>
      </c>
      <c r="D18" s="173">
        <v>0</v>
      </c>
      <c r="E18" s="34">
        <v>880</v>
      </c>
      <c r="F18" s="174">
        <v>12066.1</v>
      </c>
    </row>
    <row r="19" spans="1:6" ht="15">
      <c r="A19" s="29">
        <f aca="true" t="shared" si="1" ref="A19:A35">+A18+1</f>
        <v>3</v>
      </c>
      <c r="B19" s="309"/>
      <c r="C19" s="53" t="s">
        <v>34</v>
      </c>
      <c r="D19" s="173">
        <v>0</v>
      </c>
      <c r="E19" s="34">
        <v>0</v>
      </c>
      <c r="F19" s="174">
        <v>0</v>
      </c>
    </row>
    <row r="20" spans="1:6" ht="15">
      <c r="A20" s="29">
        <f t="shared" si="1"/>
        <v>4</v>
      </c>
      <c r="B20" s="36" t="s">
        <v>832</v>
      </c>
      <c r="C20" s="58" t="s">
        <v>34</v>
      </c>
      <c r="D20" s="173">
        <v>0</v>
      </c>
      <c r="E20" s="34">
        <v>0</v>
      </c>
      <c r="F20" s="174">
        <v>15000</v>
      </c>
    </row>
    <row r="21" spans="1:6" ht="15">
      <c r="A21" s="29">
        <f t="shared" si="1"/>
        <v>5</v>
      </c>
      <c r="B21" s="36" t="s">
        <v>833</v>
      </c>
      <c r="C21" s="58" t="s">
        <v>37</v>
      </c>
      <c r="D21" s="173">
        <v>0</v>
      </c>
      <c r="E21" s="34">
        <v>0</v>
      </c>
      <c r="F21" s="174">
        <v>0</v>
      </c>
    </row>
    <row r="22" spans="1:6" ht="15">
      <c r="A22" s="29">
        <v>6</v>
      </c>
      <c r="B22" s="36" t="s">
        <v>332</v>
      </c>
      <c r="C22" s="58" t="s">
        <v>40</v>
      </c>
      <c r="D22" s="173">
        <v>2800</v>
      </c>
      <c r="E22" s="34">
        <v>680</v>
      </c>
      <c r="F22" s="174">
        <f>6804+2895</f>
        <v>9699</v>
      </c>
    </row>
    <row r="23" spans="1:6" ht="15">
      <c r="A23" s="29">
        <f t="shared" si="1"/>
        <v>7</v>
      </c>
      <c r="B23" s="36" t="s">
        <v>834</v>
      </c>
      <c r="C23" s="58" t="s">
        <v>42</v>
      </c>
      <c r="D23" s="173">
        <v>0</v>
      </c>
      <c r="E23" s="34">
        <v>0</v>
      </c>
      <c r="F23" s="174">
        <v>0</v>
      </c>
    </row>
    <row r="24" spans="1:6" ht="15">
      <c r="A24" s="29">
        <f t="shared" si="1"/>
        <v>8</v>
      </c>
      <c r="B24" s="36" t="s">
        <v>835</v>
      </c>
      <c r="C24" s="58" t="s">
        <v>42</v>
      </c>
      <c r="D24" s="173">
        <v>0</v>
      </c>
      <c r="E24" s="34">
        <v>0</v>
      </c>
      <c r="F24" s="174">
        <v>0</v>
      </c>
    </row>
    <row r="25" spans="1:6" ht="15">
      <c r="A25" s="29">
        <f t="shared" si="1"/>
        <v>9</v>
      </c>
      <c r="B25" s="36" t="s">
        <v>836</v>
      </c>
      <c r="C25" s="58" t="s">
        <v>42</v>
      </c>
      <c r="D25" s="173">
        <v>0</v>
      </c>
      <c r="E25" s="34">
        <v>0</v>
      </c>
      <c r="F25" s="174">
        <v>2400</v>
      </c>
    </row>
    <row r="26" spans="1:6" ht="15">
      <c r="A26" s="29">
        <f t="shared" si="1"/>
        <v>10</v>
      </c>
      <c r="B26" s="36" t="s">
        <v>336</v>
      </c>
      <c r="C26" s="58" t="s">
        <v>38</v>
      </c>
      <c r="D26" s="173">
        <v>2200</v>
      </c>
      <c r="E26" s="34">
        <v>190</v>
      </c>
      <c r="F26" s="174">
        <v>15088.83</v>
      </c>
    </row>
    <row r="27" spans="1:6" ht="15">
      <c r="A27" s="29">
        <f t="shared" si="1"/>
        <v>11</v>
      </c>
      <c r="B27" s="36" t="s">
        <v>337</v>
      </c>
      <c r="C27" s="58" t="s">
        <v>42</v>
      </c>
      <c r="D27" s="173">
        <v>0</v>
      </c>
      <c r="E27" s="34">
        <v>0</v>
      </c>
      <c r="F27" s="174">
        <v>0</v>
      </c>
    </row>
    <row r="28" spans="1:6" ht="15">
      <c r="A28" s="29">
        <f t="shared" si="1"/>
        <v>12</v>
      </c>
      <c r="B28" s="36" t="s">
        <v>338</v>
      </c>
      <c r="C28" s="58" t="s">
        <v>42</v>
      </c>
      <c r="D28" s="173">
        <v>0</v>
      </c>
      <c r="E28" s="34">
        <v>0</v>
      </c>
      <c r="F28" s="174">
        <v>1189</v>
      </c>
    </row>
    <row r="29" spans="1:6" ht="15">
      <c r="A29" s="29">
        <f t="shared" si="1"/>
        <v>13</v>
      </c>
      <c r="B29" s="36" t="s">
        <v>339</v>
      </c>
      <c r="C29" s="58" t="s">
        <v>42</v>
      </c>
      <c r="D29" s="173">
        <v>0</v>
      </c>
      <c r="E29" s="34">
        <v>0</v>
      </c>
      <c r="F29" s="174">
        <v>0</v>
      </c>
    </row>
    <row r="30" spans="1:6" ht="15">
      <c r="A30" s="29">
        <f t="shared" si="1"/>
        <v>14</v>
      </c>
      <c r="B30" s="36" t="s">
        <v>340</v>
      </c>
      <c r="C30" s="58" t="s">
        <v>38</v>
      </c>
      <c r="D30" s="173">
        <v>0</v>
      </c>
      <c r="E30" s="34">
        <v>0</v>
      </c>
      <c r="F30" s="174">
        <v>5800</v>
      </c>
    </row>
    <row r="31" spans="1:6" ht="15">
      <c r="A31" s="29">
        <f t="shared" si="1"/>
        <v>15</v>
      </c>
      <c r="B31" s="36" t="s">
        <v>341</v>
      </c>
      <c r="C31" s="58" t="s">
        <v>42</v>
      </c>
      <c r="D31" s="173">
        <v>0</v>
      </c>
      <c r="E31" s="34">
        <v>0</v>
      </c>
      <c r="F31" s="174">
        <v>1750</v>
      </c>
    </row>
    <row r="32" spans="1:6" ht="15">
      <c r="A32" s="29">
        <f t="shared" si="1"/>
        <v>16</v>
      </c>
      <c r="B32" s="36" t="s">
        <v>342</v>
      </c>
      <c r="C32" s="58" t="s">
        <v>34</v>
      </c>
      <c r="D32" s="173">
        <v>0</v>
      </c>
      <c r="E32" s="34">
        <v>300</v>
      </c>
      <c r="F32" s="174">
        <v>11700</v>
      </c>
    </row>
    <row r="33" spans="1:6" ht="15">
      <c r="A33" s="29">
        <f t="shared" si="1"/>
        <v>17</v>
      </c>
      <c r="B33" s="36" t="s">
        <v>343</v>
      </c>
      <c r="C33" s="58" t="s">
        <v>38</v>
      </c>
      <c r="D33" s="173">
        <v>0</v>
      </c>
      <c r="E33" s="34">
        <v>0</v>
      </c>
      <c r="F33" s="174">
        <v>0</v>
      </c>
    </row>
    <row r="34" spans="1:6" ht="15">
      <c r="A34" s="29">
        <f t="shared" si="1"/>
        <v>18</v>
      </c>
      <c r="B34" s="36" t="s">
        <v>344</v>
      </c>
      <c r="C34" s="58" t="s">
        <v>42</v>
      </c>
      <c r="D34" s="173">
        <v>0</v>
      </c>
      <c r="E34" s="34">
        <v>0</v>
      </c>
      <c r="F34" s="174">
        <v>0</v>
      </c>
    </row>
    <row r="35" spans="1:6" ht="15.75" thickBot="1">
      <c r="A35" s="29">
        <f t="shared" si="1"/>
        <v>19</v>
      </c>
      <c r="B35" s="36" t="s">
        <v>345</v>
      </c>
      <c r="C35" s="58" t="s">
        <v>42</v>
      </c>
      <c r="D35" s="175">
        <v>0</v>
      </c>
      <c r="E35" s="176">
        <v>0</v>
      </c>
      <c r="F35" s="177">
        <v>0</v>
      </c>
    </row>
    <row r="36" spans="1:6" ht="15.75" thickBot="1">
      <c r="A36" s="17"/>
      <c r="B36" s="14" t="s">
        <v>55</v>
      </c>
      <c r="C36" s="14" t="s">
        <v>322</v>
      </c>
      <c r="D36" s="18">
        <f>SUM(D37:D51)</f>
        <v>0</v>
      </c>
      <c r="E36" s="18">
        <f>SUM(E37:E51)</f>
        <v>11552.2</v>
      </c>
      <c r="F36" s="20">
        <f>SUM(F37:F51)</f>
        <v>23897.9</v>
      </c>
    </row>
    <row r="37" spans="1:6" ht="15">
      <c r="A37" s="178">
        <v>1</v>
      </c>
      <c r="B37" s="353" t="s">
        <v>346</v>
      </c>
      <c r="C37" s="21" t="s">
        <v>1095</v>
      </c>
      <c r="D37" s="24">
        <v>0</v>
      </c>
      <c r="E37" s="24">
        <v>2189.2</v>
      </c>
      <c r="F37" s="179">
        <v>0</v>
      </c>
    </row>
    <row r="38" spans="1:6" ht="15">
      <c r="A38" s="29">
        <f>+A37+1</f>
        <v>2</v>
      </c>
      <c r="B38" s="353"/>
      <c r="C38" s="29" t="s">
        <v>57</v>
      </c>
      <c r="D38" s="4">
        <v>0</v>
      </c>
      <c r="E38" s="4">
        <v>1413</v>
      </c>
      <c r="F38" s="10">
        <f>4648.2-1413</f>
        <v>3235.2</v>
      </c>
    </row>
    <row r="39" spans="1:6" ht="15">
      <c r="A39" s="29">
        <v>3</v>
      </c>
      <c r="B39" s="58" t="s">
        <v>837</v>
      </c>
      <c r="C39" s="29" t="s">
        <v>57</v>
      </c>
      <c r="D39" s="4">
        <v>0</v>
      </c>
      <c r="E39" s="4">
        <v>1500</v>
      </c>
      <c r="F39" s="10">
        <f>5611.2-1500</f>
        <v>4111.2</v>
      </c>
    </row>
    <row r="40" spans="1:6" ht="15">
      <c r="A40" s="29">
        <f aca="true" t="shared" si="2" ref="A40:A51">+A39+1</f>
        <v>4</v>
      </c>
      <c r="B40" s="58" t="s">
        <v>838</v>
      </c>
      <c r="C40" s="180" t="s">
        <v>60</v>
      </c>
      <c r="D40" s="4">
        <v>0</v>
      </c>
      <c r="E40" s="4">
        <v>1600</v>
      </c>
      <c r="F40" s="10">
        <f>6312.5-1600</f>
        <v>4712.5</v>
      </c>
    </row>
    <row r="41" spans="1:6" ht="15">
      <c r="A41" s="29">
        <f t="shared" si="2"/>
        <v>5</v>
      </c>
      <c r="B41" s="58" t="s">
        <v>839</v>
      </c>
      <c r="C41" s="29" t="s">
        <v>57</v>
      </c>
      <c r="D41" s="4">
        <v>0</v>
      </c>
      <c r="E41" s="4">
        <v>1800</v>
      </c>
      <c r="F41" s="10">
        <f>3989-1800</f>
        <v>2189</v>
      </c>
    </row>
    <row r="42" spans="1:6" ht="15">
      <c r="A42" s="29">
        <f t="shared" si="2"/>
        <v>6</v>
      </c>
      <c r="B42" s="58" t="s">
        <v>840</v>
      </c>
      <c r="C42" s="180" t="s">
        <v>60</v>
      </c>
      <c r="D42" s="4">
        <v>0</v>
      </c>
      <c r="E42" s="4">
        <v>0</v>
      </c>
      <c r="F42" s="10">
        <v>0</v>
      </c>
    </row>
    <row r="43" spans="1:6" ht="15">
      <c r="A43" s="29">
        <f t="shared" si="2"/>
        <v>7</v>
      </c>
      <c r="B43" s="58" t="s">
        <v>841</v>
      </c>
      <c r="C43" s="29" t="s">
        <v>57</v>
      </c>
      <c r="D43" s="4">
        <v>0</v>
      </c>
      <c r="E43" s="4">
        <v>0</v>
      </c>
      <c r="F43" s="10">
        <v>0</v>
      </c>
    </row>
    <row r="44" spans="1:6" ht="15">
      <c r="A44" s="29">
        <f t="shared" si="2"/>
        <v>8</v>
      </c>
      <c r="B44" s="58" t="s">
        <v>842</v>
      </c>
      <c r="C44" s="180" t="s">
        <v>65</v>
      </c>
      <c r="D44" s="4">
        <v>0</v>
      </c>
      <c r="E44" s="4">
        <v>0</v>
      </c>
      <c r="F44" s="10">
        <v>0</v>
      </c>
    </row>
    <row r="45" spans="1:6" ht="15">
      <c r="A45" s="29">
        <f t="shared" si="2"/>
        <v>9</v>
      </c>
      <c r="B45" s="58" t="s">
        <v>843</v>
      </c>
      <c r="C45" s="180" t="s">
        <v>60</v>
      </c>
      <c r="D45" s="4">
        <v>0</v>
      </c>
      <c r="E45" s="4">
        <v>0</v>
      </c>
      <c r="F45" s="10">
        <v>0</v>
      </c>
    </row>
    <row r="46" spans="1:6" ht="15">
      <c r="A46" s="29">
        <f t="shared" si="2"/>
        <v>10</v>
      </c>
      <c r="B46" s="58" t="s">
        <v>844</v>
      </c>
      <c r="C46" s="180" t="s">
        <v>60</v>
      </c>
      <c r="D46" s="4">
        <v>0</v>
      </c>
      <c r="E46" s="4">
        <v>1200</v>
      </c>
      <c r="F46" s="10">
        <v>1800</v>
      </c>
    </row>
    <row r="47" spans="1:6" ht="15">
      <c r="A47" s="29">
        <f t="shared" si="2"/>
        <v>11</v>
      </c>
      <c r="B47" s="58" t="s">
        <v>845</v>
      </c>
      <c r="C47" s="180" t="s">
        <v>69</v>
      </c>
      <c r="D47" s="4">
        <v>0</v>
      </c>
      <c r="E47" s="4">
        <v>0</v>
      </c>
      <c r="F47" s="10">
        <v>0</v>
      </c>
    </row>
    <row r="48" spans="1:6" ht="15">
      <c r="A48" s="29">
        <f t="shared" si="2"/>
        <v>12</v>
      </c>
      <c r="B48" s="58" t="s">
        <v>846</v>
      </c>
      <c r="C48" s="180" t="s">
        <v>60</v>
      </c>
      <c r="D48" s="4">
        <v>0</v>
      </c>
      <c r="E48" s="4">
        <v>0</v>
      </c>
      <c r="F48" s="10">
        <v>0</v>
      </c>
    </row>
    <row r="49" spans="1:6" ht="15">
      <c r="A49" s="29">
        <f t="shared" si="2"/>
        <v>13</v>
      </c>
      <c r="B49" s="58" t="s">
        <v>847</v>
      </c>
      <c r="C49" s="180" t="s">
        <v>60</v>
      </c>
      <c r="D49" s="4">
        <v>0</v>
      </c>
      <c r="E49" s="4">
        <v>0</v>
      </c>
      <c r="F49" s="10">
        <v>0</v>
      </c>
    </row>
    <row r="50" spans="1:6" ht="15">
      <c r="A50" s="29">
        <f t="shared" si="2"/>
        <v>14</v>
      </c>
      <c r="B50" s="58" t="s">
        <v>848</v>
      </c>
      <c r="C50" s="180" t="s">
        <v>60</v>
      </c>
      <c r="D50" s="4">
        <v>0</v>
      </c>
      <c r="E50" s="4">
        <v>1200</v>
      </c>
      <c r="F50" s="10">
        <v>5300</v>
      </c>
    </row>
    <row r="51" spans="1:6" ht="15.75" thickBot="1">
      <c r="A51" s="29">
        <f t="shared" si="2"/>
        <v>15</v>
      </c>
      <c r="B51" s="58" t="s">
        <v>849</v>
      </c>
      <c r="C51" s="181" t="s">
        <v>60</v>
      </c>
      <c r="D51" s="61">
        <v>0</v>
      </c>
      <c r="E51" s="61">
        <v>650</v>
      </c>
      <c r="F51" s="182">
        <f>3200-650</f>
        <v>2550</v>
      </c>
    </row>
    <row r="52" spans="1:6" ht="15.75" thickBot="1">
      <c r="A52" s="301" t="s">
        <v>74</v>
      </c>
      <c r="B52" s="302"/>
      <c r="C52" s="14" t="s">
        <v>322</v>
      </c>
      <c r="D52" s="18">
        <f>SUM(D53:D72)</f>
        <v>7100</v>
      </c>
      <c r="E52" s="18">
        <f>SUM(E53:E72)</f>
        <v>2790.6000000000004</v>
      </c>
      <c r="F52" s="20">
        <f>SUM(F53:F72)</f>
        <v>29978.4</v>
      </c>
    </row>
    <row r="53" spans="1:6" ht="15">
      <c r="A53" s="21" t="s">
        <v>1094</v>
      </c>
      <c r="B53" s="308" t="s">
        <v>347</v>
      </c>
      <c r="C53" s="85" t="s">
        <v>1093</v>
      </c>
      <c r="D53" s="23">
        <v>0</v>
      </c>
      <c r="E53" s="24">
        <v>0</v>
      </c>
      <c r="F53" s="179">
        <v>0</v>
      </c>
    </row>
    <row r="54" spans="1:6" ht="15">
      <c r="A54" s="29" t="e">
        <f>+A53+1</f>
        <v>#VALUE!</v>
      </c>
      <c r="B54" s="309"/>
      <c r="C54" s="86" t="s">
        <v>76</v>
      </c>
      <c r="D54" s="31">
        <v>0</v>
      </c>
      <c r="E54" s="4">
        <v>0</v>
      </c>
      <c r="F54" s="10">
        <v>0</v>
      </c>
    </row>
    <row r="55" spans="1:6" ht="15">
      <c r="A55" s="29" t="e">
        <f aca="true" t="shared" si="3" ref="A55:A68">+A54+1</f>
        <v>#VALUE!</v>
      </c>
      <c r="B55" s="309"/>
      <c r="C55" s="87" t="s">
        <v>77</v>
      </c>
      <c r="D55" s="31">
        <v>0</v>
      </c>
      <c r="E55" s="4">
        <v>0</v>
      </c>
      <c r="F55" s="10">
        <f>2400+1800</f>
        <v>4200</v>
      </c>
    </row>
    <row r="56" spans="1:6" ht="15">
      <c r="A56" s="29" t="e">
        <f t="shared" si="3"/>
        <v>#VALUE!</v>
      </c>
      <c r="B56" s="36" t="s">
        <v>348</v>
      </c>
      <c r="C56" s="36" t="s">
        <v>42</v>
      </c>
      <c r="D56" s="183">
        <v>0</v>
      </c>
      <c r="E56" s="4">
        <v>0</v>
      </c>
      <c r="F56" s="10">
        <v>0</v>
      </c>
    </row>
    <row r="57" spans="1:6" ht="15">
      <c r="A57" s="29" t="e">
        <f t="shared" si="3"/>
        <v>#VALUE!</v>
      </c>
      <c r="B57" s="36" t="s">
        <v>349</v>
      </c>
      <c r="C57" s="36" t="s">
        <v>42</v>
      </c>
      <c r="D57" s="2">
        <v>0</v>
      </c>
      <c r="E57" s="4">
        <v>0</v>
      </c>
      <c r="F57" s="10">
        <v>2250</v>
      </c>
    </row>
    <row r="58" spans="1:6" ht="15">
      <c r="A58" s="29" t="e">
        <f t="shared" si="3"/>
        <v>#VALUE!</v>
      </c>
      <c r="B58" s="36" t="s">
        <v>350</v>
      </c>
      <c r="C58" s="36" t="s">
        <v>42</v>
      </c>
      <c r="D58" s="2">
        <v>0</v>
      </c>
      <c r="E58" s="4">
        <v>0</v>
      </c>
      <c r="F58" s="10">
        <v>1179</v>
      </c>
    </row>
    <row r="59" spans="1:6" ht="15">
      <c r="A59" s="29" t="e">
        <f t="shared" si="3"/>
        <v>#VALUE!</v>
      </c>
      <c r="B59" s="36" t="s">
        <v>351</v>
      </c>
      <c r="C59" s="36" t="s">
        <v>42</v>
      </c>
      <c r="D59" s="2">
        <v>2320</v>
      </c>
      <c r="E59" s="4">
        <v>0</v>
      </c>
      <c r="F59" s="10">
        <v>0</v>
      </c>
    </row>
    <row r="60" spans="1:6" ht="15">
      <c r="A60" s="29" t="e">
        <f t="shared" si="3"/>
        <v>#VALUE!</v>
      </c>
      <c r="B60" s="36" t="s">
        <v>352</v>
      </c>
      <c r="C60" s="36" t="s">
        <v>42</v>
      </c>
      <c r="D60" s="2">
        <v>2180</v>
      </c>
      <c r="E60" s="4">
        <v>0</v>
      </c>
      <c r="F60" s="10">
        <v>0</v>
      </c>
    </row>
    <row r="61" spans="1:6" ht="15">
      <c r="A61" s="29" t="e">
        <f t="shared" si="3"/>
        <v>#VALUE!</v>
      </c>
      <c r="B61" s="36" t="s">
        <v>353</v>
      </c>
      <c r="C61" s="36" t="s">
        <v>42</v>
      </c>
      <c r="D61" s="2">
        <v>0</v>
      </c>
      <c r="E61" s="4">
        <v>0</v>
      </c>
      <c r="F61" s="10">
        <v>0</v>
      </c>
    </row>
    <row r="62" spans="1:6" ht="15">
      <c r="A62" s="29" t="e">
        <f t="shared" si="3"/>
        <v>#VALUE!</v>
      </c>
      <c r="B62" s="36" t="s">
        <v>354</v>
      </c>
      <c r="C62" s="36" t="s">
        <v>42</v>
      </c>
      <c r="D62" s="2">
        <v>0</v>
      </c>
      <c r="E62" s="4">
        <v>0</v>
      </c>
      <c r="F62" s="10">
        <v>0</v>
      </c>
    </row>
    <row r="63" spans="1:6" ht="15">
      <c r="A63" s="29" t="e">
        <f t="shared" si="3"/>
        <v>#VALUE!</v>
      </c>
      <c r="B63" s="36" t="s">
        <v>355</v>
      </c>
      <c r="C63" s="36" t="s">
        <v>42</v>
      </c>
      <c r="D63" s="2">
        <v>2600</v>
      </c>
      <c r="E63" s="4">
        <v>0</v>
      </c>
      <c r="F63" s="10">
        <v>0</v>
      </c>
    </row>
    <row r="64" spans="1:6" ht="15">
      <c r="A64" s="29" t="e">
        <f t="shared" si="3"/>
        <v>#VALUE!</v>
      </c>
      <c r="B64" s="36" t="s">
        <v>356</v>
      </c>
      <c r="C64" s="36" t="s">
        <v>42</v>
      </c>
      <c r="D64" s="2">
        <v>0</v>
      </c>
      <c r="E64" s="4">
        <v>0</v>
      </c>
      <c r="F64" s="10">
        <v>0</v>
      </c>
    </row>
    <row r="65" spans="1:6" ht="15">
      <c r="A65" s="29" t="e">
        <f t="shared" si="3"/>
        <v>#VALUE!</v>
      </c>
      <c r="B65" s="36" t="s">
        <v>357</v>
      </c>
      <c r="C65" s="36" t="s">
        <v>42</v>
      </c>
      <c r="D65" s="2">
        <v>0</v>
      </c>
      <c r="E65" s="4">
        <v>0</v>
      </c>
      <c r="F65" s="10">
        <v>1600</v>
      </c>
    </row>
    <row r="66" spans="1:6" ht="15">
      <c r="A66" s="29" t="e">
        <f t="shared" si="3"/>
        <v>#VALUE!</v>
      </c>
      <c r="B66" s="36" t="s">
        <v>358</v>
      </c>
      <c r="C66" s="36" t="s">
        <v>42</v>
      </c>
      <c r="D66" s="2">
        <v>0</v>
      </c>
      <c r="E66" s="4">
        <v>0</v>
      </c>
      <c r="F66" s="10">
        <v>0</v>
      </c>
    </row>
    <row r="67" spans="1:6" ht="15">
      <c r="A67" s="29" t="e">
        <f t="shared" si="3"/>
        <v>#VALUE!</v>
      </c>
      <c r="B67" s="36" t="s">
        <v>359</v>
      </c>
      <c r="C67" s="36" t="s">
        <v>42</v>
      </c>
      <c r="D67" s="2">
        <v>0</v>
      </c>
      <c r="E67" s="4">
        <v>0</v>
      </c>
      <c r="F67" s="10">
        <v>5300</v>
      </c>
    </row>
    <row r="68" spans="1:6" ht="15.75" thickBot="1">
      <c r="A68" s="60" t="e">
        <f t="shared" si="3"/>
        <v>#VALUE!</v>
      </c>
      <c r="B68" s="75" t="s">
        <v>360</v>
      </c>
      <c r="C68" s="75" t="s">
        <v>42</v>
      </c>
      <c r="D68" s="147">
        <v>0</v>
      </c>
      <c r="E68" s="61">
        <v>0</v>
      </c>
      <c r="F68" s="182">
        <v>0</v>
      </c>
    </row>
    <row r="69" spans="1:6" ht="15.75" thickBot="1">
      <c r="A69" s="301" t="s">
        <v>91</v>
      </c>
      <c r="B69" s="302"/>
      <c r="C69" s="14" t="s">
        <v>322</v>
      </c>
      <c r="D69" s="18">
        <f>SUM(D70:D88)</f>
        <v>0</v>
      </c>
      <c r="E69" s="18">
        <f>SUM(E70:E88)</f>
        <v>1395.3</v>
      </c>
      <c r="F69" s="20">
        <f>SUM(F70:F88)</f>
        <v>7724.7</v>
      </c>
    </row>
    <row r="70" spans="1:6" ht="15">
      <c r="A70" s="46">
        <v>1</v>
      </c>
      <c r="B70" s="311" t="s">
        <v>91</v>
      </c>
      <c r="C70" s="47" t="s">
        <v>1092</v>
      </c>
      <c r="D70" s="47">
        <v>0</v>
      </c>
      <c r="E70" s="124">
        <v>584</v>
      </c>
      <c r="F70" s="184">
        <v>0</v>
      </c>
    </row>
    <row r="71" spans="1:6" ht="15">
      <c r="A71" s="29">
        <f>+A70+1</f>
        <v>2</v>
      </c>
      <c r="B71" s="309"/>
      <c r="C71" s="47" t="s">
        <v>92</v>
      </c>
      <c r="D71" s="31">
        <v>0</v>
      </c>
      <c r="E71" s="34">
        <v>584</v>
      </c>
      <c r="F71" s="174">
        <v>7283</v>
      </c>
    </row>
    <row r="72" spans="1:6" ht="15">
      <c r="A72" s="29">
        <f aca="true" t="shared" si="4" ref="A72:A88">+A71+1</f>
        <v>3</v>
      </c>
      <c r="B72" s="309"/>
      <c r="C72" s="31" t="s">
        <v>34</v>
      </c>
      <c r="D72" s="31">
        <v>0</v>
      </c>
      <c r="E72" s="34">
        <v>227.3</v>
      </c>
      <c r="F72" s="174">
        <v>441.7</v>
      </c>
    </row>
    <row r="73" spans="1:6" ht="15">
      <c r="A73" s="29">
        <f t="shared" si="4"/>
        <v>4</v>
      </c>
      <c r="B73" s="92" t="s">
        <v>362</v>
      </c>
      <c r="C73" s="36" t="s">
        <v>42</v>
      </c>
      <c r="D73" s="31">
        <v>0</v>
      </c>
      <c r="E73" s="34">
        <v>0</v>
      </c>
      <c r="F73" s="174">
        <v>0</v>
      </c>
    </row>
    <row r="74" spans="1:6" ht="15">
      <c r="A74" s="29">
        <f t="shared" si="4"/>
        <v>5</v>
      </c>
      <c r="B74" s="92" t="s">
        <v>363</v>
      </c>
      <c r="C74" s="36" t="s">
        <v>42</v>
      </c>
      <c r="D74" s="31">
        <v>0</v>
      </c>
      <c r="E74" s="34">
        <v>0</v>
      </c>
      <c r="F74" s="174">
        <v>0</v>
      </c>
    </row>
    <row r="75" spans="1:6" ht="15">
      <c r="A75" s="29">
        <f t="shared" si="4"/>
        <v>6</v>
      </c>
      <c r="B75" s="92" t="s">
        <v>364</v>
      </c>
      <c r="C75" s="36" t="s">
        <v>42</v>
      </c>
      <c r="D75" s="31">
        <v>0</v>
      </c>
      <c r="E75" s="34">
        <v>0</v>
      </c>
      <c r="F75" s="174">
        <v>0</v>
      </c>
    </row>
    <row r="76" spans="1:6" ht="15">
      <c r="A76" s="29">
        <f t="shared" si="4"/>
        <v>7</v>
      </c>
      <c r="B76" s="92" t="s">
        <v>365</v>
      </c>
      <c r="C76" s="36" t="s">
        <v>42</v>
      </c>
      <c r="D76" s="31">
        <v>0</v>
      </c>
      <c r="E76" s="34">
        <v>0</v>
      </c>
      <c r="F76" s="174">
        <v>0</v>
      </c>
    </row>
    <row r="77" spans="1:6" ht="15">
      <c r="A77" s="29">
        <f t="shared" si="4"/>
        <v>8</v>
      </c>
      <c r="B77" s="92" t="s">
        <v>366</v>
      </c>
      <c r="C77" s="36" t="s">
        <v>42</v>
      </c>
      <c r="D77" s="31">
        <v>0</v>
      </c>
      <c r="E77" s="34">
        <v>0</v>
      </c>
      <c r="F77" s="174">
        <v>0</v>
      </c>
    </row>
    <row r="78" spans="1:6" ht="15">
      <c r="A78" s="29">
        <f t="shared" si="4"/>
        <v>9</v>
      </c>
      <c r="B78" s="92" t="s">
        <v>367</v>
      </c>
      <c r="C78" s="36" t="s">
        <v>42</v>
      </c>
      <c r="D78" s="31">
        <v>0</v>
      </c>
      <c r="E78" s="34">
        <v>0</v>
      </c>
      <c r="F78" s="174">
        <v>0</v>
      </c>
    </row>
    <row r="79" spans="1:6" ht="15">
      <c r="A79" s="29">
        <f t="shared" si="4"/>
        <v>10</v>
      </c>
      <c r="B79" s="92" t="s">
        <v>368</v>
      </c>
      <c r="C79" s="36" t="s">
        <v>42</v>
      </c>
      <c r="D79" s="31">
        <v>0</v>
      </c>
      <c r="E79" s="34">
        <v>0</v>
      </c>
      <c r="F79" s="174">
        <v>0</v>
      </c>
    </row>
    <row r="80" spans="1:6" ht="15">
      <c r="A80" s="29">
        <f t="shared" si="4"/>
        <v>11</v>
      </c>
      <c r="B80" s="92" t="s">
        <v>369</v>
      </c>
      <c r="C80" s="36" t="s">
        <v>42</v>
      </c>
      <c r="D80" s="31">
        <v>0</v>
      </c>
      <c r="E80" s="34">
        <v>0</v>
      </c>
      <c r="F80" s="174">
        <v>0</v>
      </c>
    </row>
    <row r="81" spans="1:6" ht="15">
      <c r="A81" s="29">
        <f t="shared" si="4"/>
        <v>12</v>
      </c>
      <c r="B81" s="92" t="s">
        <v>370</v>
      </c>
      <c r="C81" s="36" t="s">
        <v>42</v>
      </c>
      <c r="D81" s="31">
        <v>0</v>
      </c>
      <c r="E81" s="34">
        <v>0</v>
      </c>
      <c r="F81" s="174">
        <v>0</v>
      </c>
    </row>
    <row r="82" spans="1:6" ht="15">
      <c r="A82" s="29">
        <f t="shared" si="4"/>
        <v>13</v>
      </c>
      <c r="B82" s="92" t="s">
        <v>371</v>
      </c>
      <c r="C82" s="36" t="s">
        <v>42</v>
      </c>
      <c r="D82" s="31">
        <v>0</v>
      </c>
      <c r="E82" s="34">
        <v>0</v>
      </c>
      <c r="F82" s="174">
        <v>0</v>
      </c>
    </row>
    <row r="83" spans="1:6" ht="15">
      <c r="A83" s="29">
        <f t="shared" si="4"/>
        <v>14</v>
      </c>
      <c r="B83" s="92" t="s">
        <v>372</v>
      </c>
      <c r="C83" s="36" t="s">
        <v>42</v>
      </c>
      <c r="D83" s="31">
        <v>0</v>
      </c>
      <c r="E83" s="34">
        <v>0</v>
      </c>
      <c r="F83" s="174">
        <v>0</v>
      </c>
    </row>
    <row r="84" spans="1:6" ht="15">
      <c r="A84" s="29">
        <f t="shared" si="4"/>
        <v>15</v>
      </c>
      <c r="B84" s="92" t="s">
        <v>373</v>
      </c>
      <c r="C84" s="36" t="s">
        <v>42</v>
      </c>
      <c r="D84" s="31">
        <v>0</v>
      </c>
      <c r="E84" s="34">
        <v>0</v>
      </c>
      <c r="F84" s="174">
        <v>0</v>
      </c>
    </row>
    <row r="85" spans="1:6" ht="15">
      <c r="A85" s="29">
        <f t="shared" si="4"/>
        <v>16</v>
      </c>
      <c r="B85" s="92" t="s">
        <v>374</v>
      </c>
      <c r="C85" s="36" t="s">
        <v>42</v>
      </c>
      <c r="D85" s="31">
        <v>0</v>
      </c>
      <c r="E85" s="34">
        <v>0</v>
      </c>
      <c r="F85" s="174">
        <v>0</v>
      </c>
    </row>
    <row r="86" spans="1:6" ht="15">
      <c r="A86" s="29">
        <f t="shared" si="4"/>
        <v>17</v>
      </c>
      <c r="B86" s="92" t="s">
        <v>375</v>
      </c>
      <c r="C86" s="36" t="s">
        <v>42</v>
      </c>
      <c r="D86" s="31">
        <v>0</v>
      </c>
      <c r="E86" s="34">
        <v>0</v>
      </c>
      <c r="F86" s="174">
        <v>0</v>
      </c>
    </row>
    <row r="87" spans="1:6" ht="15">
      <c r="A87" s="37">
        <f t="shared" si="4"/>
        <v>18</v>
      </c>
      <c r="B87" s="93" t="s">
        <v>376</v>
      </c>
      <c r="C87" s="39" t="s">
        <v>42</v>
      </c>
      <c r="D87" s="40">
        <v>0</v>
      </c>
      <c r="E87" s="44">
        <v>0</v>
      </c>
      <c r="F87" s="185">
        <v>0</v>
      </c>
    </row>
    <row r="88" spans="1:6" ht="15.75" thickBot="1">
      <c r="A88" s="29">
        <f t="shared" si="4"/>
        <v>19</v>
      </c>
      <c r="B88" s="92" t="s">
        <v>1076</v>
      </c>
      <c r="C88" s="31" t="s">
        <v>34</v>
      </c>
      <c r="D88" s="31">
        <v>0</v>
      </c>
      <c r="E88" s="34">
        <v>0</v>
      </c>
      <c r="F88" s="174">
        <v>0</v>
      </c>
    </row>
    <row r="89" spans="1:6" ht="15.75" thickBot="1">
      <c r="A89" s="301" t="s">
        <v>108</v>
      </c>
      <c r="B89" s="302"/>
      <c r="C89" s="14" t="s">
        <v>322</v>
      </c>
      <c r="D89" s="187">
        <f>SUM(D90:D102)</f>
        <v>4300</v>
      </c>
      <c r="E89" s="18">
        <f>SUM(E90:E102)</f>
        <v>2508</v>
      </c>
      <c r="F89" s="20">
        <f>SUM(F90:F102)</f>
        <v>11900</v>
      </c>
    </row>
    <row r="90" spans="1:6" ht="15">
      <c r="A90" s="46">
        <v>1</v>
      </c>
      <c r="B90" s="311" t="s">
        <v>377</v>
      </c>
      <c r="C90" s="47" t="s">
        <v>33</v>
      </c>
      <c r="D90" s="47">
        <v>4300</v>
      </c>
      <c r="E90" s="124">
        <v>600</v>
      </c>
      <c r="F90" s="124">
        <v>6500</v>
      </c>
    </row>
    <row r="91" spans="1:6" ht="15">
      <c r="A91" s="29">
        <v>2</v>
      </c>
      <c r="B91" s="309"/>
      <c r="C91" s="36" t="s">
        <v>42</v>
      </c>
      <c r="D91" s="31">
        <v>0</v>
      </c>
      <c r="E91" s="34">
        <v>400</v>
      </c>
      <c r="F91" s="34">
        <v>3400</v>
      </c>
    </row>
    <row r="92" spans="1:6" ht="15">
      <c r="A92" s="29">
        <f aca="true" t="shared" si="5" ref="A92:A102">+A91+1</f>
        <v>3</v>
      </c>
      <c r="B92" s="36" t="s">
        <v>378</v>
      </c>
      <c r="C92" s="36" t="s">
        <v>34</v>
      </c>
      <c r="D92" s="31">
        <v>0</v>
      </c>
      <c r="E92" s="34">
        <v>400</v>
      </c>
      <c r="F92" s="34">
        <v>0</v>
      </c>
    </row>
    <row r="93" spans="1:6" ht="15">
      <c r="A93" s="29">
        <f t="shared" si="5"/>
        <v>4</v>
      </c>
      <c r="B93" s="36" t="s">
        <v>379</v>
      </c>
      <c r="C93" s="36" t="s">
        <v>37</v>
      </c>
      <c r="D93" s="31">
        <v>0</v>
      </c>
      <c r="E93" s="34">
        <v>0</v>
      </c>
      <c r="F93" s="34">
        <v>0</v>
      </c>
    </row>
    <row r="94" spans="1:6" ht="15">
      <c r="A94" s="29">
        <f t="shared" si="5"/>
        <v>5</v>
      </c>
      <c r="B94" s="36" t="s">
        <v>380</v>
      </c>
      <c r="C94" s="36" t="s">
        <v>38</v>
      </c>
      <c r="D94" s="31">
        <v>0</v>
      </c>
      <c r="E94" s="34">
        <v>480</v>
      </c>
      <c r="F94" s="34">
        <v>2000</v>
      </c>
    </row>
    <row r="95" spans="1:6" ht="15">
      <c r="A95" s="29">
        <f t="shared" si="5"/>
        <v>6</v>
      </c>
      <c r="B95" s="36" t="s">
        <v>381</v>
      </c>
      <c r="C95" s="36" t="s">
        <v>40</v>
      </c>
      <c r="D95" s="31">
        <v>0</v>
      </c>
      <c r="E95" s="34">
        <v>0</v>
      </c>
      <c r="F95" s="34">
        <v>0</v>
      </c>
    </row>
    <row r="96" spans="1:6" ht="15">
      <c r="A96" s="29">
        <f t="shared" si="5"/>
        <v>7</v>
      </c>
      <c r="B96" s="36" t="s">
        <v>382</v>
      </c>
      <c r="C96" s="36" t="s">
        <v>42</v>
      </c>
      <c r="D96" s="31">
        <v>0</v>
      </c>
      <c r="E96" s="34">
        <v>248</v>
      </c>
      <c r="F96" s="34">
        <v>0</v>
      </c>
    </row>
    <row r="97" spans="1:6" ht="15">
      <c r="A97" s="29">
        <f t="shared" si="5"/>
        <v>8</v>
      </c>
      <c r="B97" s="36" t="s">
        <v>383</v>
      </c>
      <c r="C97" s="36" t="s">
        <v>42</v>
      </c>
      <c r="D97" s="31">
        <v>0</v>
      </c>
      <c r="E97" s="34">
        <v>0</v>
      </c>
      <c r="F97" s="34">
        <v>0</v>
      </c>
    </row>
    <row r="98" spans="1:6" ht="15">
      <c r="A98" s="29">
        <f t="shared" si="5"/>
        <v>9</v>
      </c>
      <c r="B98" s="36" t="s">
        <v>384</v>
      </c>
      <c r="C98" s="36" t="s">
        <v>42</v>
      </c>
      <c r="D98" s="31">
        <v>0</v>
      </c>
      <c r="E98" s="34">
        <v>0</v>
      </c>
      <c r="F98" s="34">
        <v>0</v>
      </c>
    </row>
    <row r="99" spans="1:6" ht="15">
      <c r="A99" s="29">
        <f t="shared" si="5"/>
        <v>10</v>
      </c>
      <c r="B99" s="36" t="s">
        <v>385</v>
      </c>
      <c r="C99" s="36" t="s">
        <v>38</v>
      </c>
      <c r="D99" s="31">
        <v>0</v>
      </c>
      <c r="E99" s="34">
        <v>0</v>
      </c>
      <c r="F99" s="34">
        <v>0</v>
      </c>
    </row>
    <row r="100" spans="1:6" ht="15">
      <c r="A100" s="29">
        <f t="shared" si="5"/>
        <v>11</v>
      </c>
      <c r="B100" s="36" t="s">
        <v>386</v>
      </c>
      <c r="C100" s="36" t="s">
        <v>42</v>
      </c>
      <c r="D100" s="31">
        <v>0</v>
      </c>
      <c r="E100" s="34">
        <v>0</v>
      </c>
      <c r="F100" s="34">
        <v>0</v>
      </c>
    </row>
    <row r="101" spans="1:6" ht="15">
      <c r="A101" s="29">
        <f t="shared" si="5"/>
        <v>12</v>
      </c>
      <c r="B101" s="36" t="s">
        <v>387</v>
      </c>
      <c r="C101" s="36" t="s">
        <v>42</v>
      </c>
      <c r="D101" s="31">
        <v>0</v>
      </c>
      <c r="E101" s="34">
        <v>0</v>
      </c>
      <c r="F101" s="34">
        <v>0</v>
      </c>
    </row>
    <row r="102" spans="1:6" ht="15.75" thickBot="1">
      <c r="A102" s="37">
        <f t="shared" si="5"/>
        <v>13</v>
      </c>
      <c r="B102" s="39" t="s">
        <v>850</v>
      </c>
      <c r="C102" s="39" t="s">
        <v>42</v>
      </c>
      <c r="D102" s="31">
        <v>0</v>
      </c>
      <c r="E102" s="34">
        <v>380</v>
      </c>
      <c r="F102" s="34">
        <v>0</v>
      </c>
    </row>
    <row r="103" spans="1:6" ht="15.75" thickBot="1">
      <c r="A103" s="301" t="s">
        <v>122</v>
      </c>
      <c r="B103" s="302"/>
      <c r="C103" s="14" t="s">
        <v>322</v>
      </c>
      <c r="D103" s="187">
        <f>SUM(D104:D120)</f>
        <v>5500</v>
      </c>
      <c r="E103" s="18">
        <f>SUM(E104:E120)</f>
        <v>2500</v>
      </c>
      <c r="F103" s="20">
        <f>SUM(F104:F120)</f>
        <v>5500</v>
      </c>
    </row>
    <row r="104" spans="1:6" ht="15">
      <c r="A104" s="46">
        <v>1</v>
      </c>
      <c r="B104" s="311" t="s">
        <v>389</v>
      </c>
      <c r="C104" s="47" t="s">
        <v>31</v>
      </c>
      <c r="D104" s="131">
        <v>0</v>
      </c>
      <c r="E104" s="5">
        <v>600</v>
      </c>
      <c r="F104" s="169">
        <v>0</v>
      </c>
    </row>
    <row r="105" spans="1:6" ht="15">
      <c r="A105" s="29">
        <f>+A104+1</f>
        <v>2</v>
      </c>
      <c r="B105" s="309"/>
      <c r="C105" s="31" t="s">
        <v>124</v>
      </c>
      <c r="D105" s="2">
        <v>0</v>
      </c>
      <c r="E105" s="4">
        <v>0</v>
      </c>
      <c r="F105" s="10">
        <v>1500</v>
      </c>
    </row>
    <row r="106" spans="1:6" ht="15">
      <c r="A106" s="29">
        <f aca="true" t="shared" si="6" ref="A106:A120">+A105+1</f>
        <v>3</v>
      </c>
      <c r="B106" s="309"/>
      <c r="C106" s="31" t="s">
        <v>125</v>
      </c>
      <c r="D106" s="2">
        <v>1600</v>
      </c>
      <c r="E106" s="4">
        <v>0</v>
      </c>
      <c r="F106" s="10">
        <v>0</v>
      </c>
    </row>
    <row r="107" spans="1:6" ht="15">
      <c r="A107" s="29">
        <f t="shared" si="6"/>
        <v>4</v>
      </c>
      <c r="B107" s="36" t="s">
        <v>390</v>
      </c>
      <c r="C107" s="36" t="s">
        <v>34</v>
      </c>
      <c r="D107" s="2">
        <v>0</v>
      </c>
      <c r="E107" s="4">
        <v>0</v>
      </c>
      <c r="F107" s="10">
        <v>0</v>
      </c>
    </row>
    <row r="108" spans="1:6" ht="15">
      <c r="A108" s="29">
        <f t="shared" si="6"/>
        <v>5</v>
      </c>
      <c r="B108" s="36" t="s">
        <v>391</v>
      </c>
      <c r="C108" s="36" t="s">
        <v>42</v>
      </c>
      <c r="D108" s="2">
        <v>0</v>
      </c>
      <c r="E108" s="4">
        <v>500</v>
      </c>
      <c r="F108" s="10">
        <v>0</v>
      </c>
    </row>
    <row r="109" spans="1:6" ht="15">
      <c r="A109" s="29">
        <f t="shared" si="6"/>
        <v>6</v>
      </c>
      <c r="B109" s="36" t="s">
        <v>392</v>
      </c>
      <c r="C109" s="36" t="s">
        <v>42</v>
      </c>
      <c r="D109" s="2">
        <v>1200</v>
      </c>
      <c r="E109" s="4">
        <v>0</v>
      </c>
      <c r="F109" s="10">
        <v>0</v>
      </c>
    </row>
    <row r="110" spans="1:6" ht="15">
      <c r="A110" s="29">
        <f t="shared" si="6"/>
        <v>7</v>
      </c>
      <c r="B110" s="36" t="s">
        <v>393</v>
      </c>
      <c r="C110" s="36" t="s">
        <v>42</v>
      </c>
      <c r="D110" s="2">
        <v>0</v>
      </c>
      <c r="E110" s="4">
        <v>450</v>
      </c>
      <c r="F110" s="10">
        <v>0</v>
      </c>
    </row>
    <row r="111" spans="1:6" ht="15">
      <c r="A111" s="29">
        <f t="shared" si="6"/>
        <v>8</v>
      </c>
      <c r="B111" s="36" t="s">
        <v>394</v>
      </c>
      <c r="C111" s="36" t="s">
        <v>42</v>
      </c>
      <c r="D111" s="2">
        <v>0</v>
      </c>
      <c r="E111" s="4">
        <v>0</v>
      </c>
      <c r="F111" s="10">
        <v>1600</v>
      </c>
    </row>
    <row r="112" spans="1:6" ht="15">
      <c r="A112" s="29">
        <f t="shared" si="6"/>
        <v>9</v>
      </c>
      <c r="B112" s="36" t="s">
        <v>395</v>
      </c>
      <c r="C112" s="36" t="s">
        <v>42</v>
      </c>
      <c r="D112" s="2">
        <v>0</v>
      </c>
      <c r="E112" s="4">
        <v>0</v>
      </c>
      <c r="F112" s="10">
        <v>0</v>
      </c>
    </row>
    <row r="113" spans="1:6" ht="15">
      <c r="A113" s="29">
        <f t="shared" si="6"/>
        <v>10</v>
      </c>
      <c r="B113" s="36" t="s">
        <v>396</v>
      </c>
      <c r="C113" s="36" t="s">
        <v>42</v>
      </c>
      <c r="D113" s="2">
        <v>0</v>
      </c>
      <c r="E113" s="4">
        <v>0</v>
      </c>
      <c r="F113" s="10">
        <v>0</v>
      </c>
    </row>
    <row r="114" spans="1:6" ht="15">
      <c r="A114" s="29">
        <f t="shared" si="6"/>
        <v>11</v>
      </c>
      <c r="B114" s="36" t="s">
        <v>397</v>
      </c>
      <c r="C114" s="36" t="s">
        <v>42</v>
      </c>
      <c r="D114" s="2">
        <v>0</v>
      </c>
      <c r="E114" s="4">
        <v>0</v>
      </c>
      <c r="F114" s="10">
        <v>0</v>
      </c>
    </row>
    <row r="115" spans="1:6" ht="15">
      <c r="A115" s="29">
        <f t="shared" si="6"/>
        <v>12</v>
      </c>
      <c r="B115" s="36" t="s">
        <v>398</v>
      </c>
      <c r="C115" s="36" t="s">
        <v>42</v>
      </c>
      <c r="D115" s="2">
        <v>0</v>
      </c>
      <c r="E115" s="4">
        <v>0</v>
      </c>
      <c r="F115" s="10">
        <v>1200</v>
      </c>
    </row>
    <row r="116" spans="1:6" ht="15">
      <c r="A116" s="29">
        <f t="shared" si="6"/>
        <v>13</v>
      </c>
      <c r="B116" s="36" t="s">
        <v>399</v>
      </c>
      <c r="C116" s="36" t="s">
        <v>42</v>
      </c>
      <c r="D116" s="2">
        <v>1300</v>
      </c>
      <c r="E116" s="4">
        <v>0</v>
      </c>
      <c r="F116" s="10">
        <v>0</v>
      </c>
    </row>
    <row r="117" spans="1:6" ht="15">
      <c r="A117" s="29">
        <f t="shared" si="6"/>
        <v>14</v>
      </c>
      <c r="B117" s="36" t="s">
        <v>400</v>
      </c>
      <c r="C117" s="36" t="s">
        <v>34</v>
      </c>
      <c r="D117" s="2">
        <v>0</v>
      </c>
      <c r="E117" s="4">
        <v>0</v>
      </c>
      <c r="F117" s="10">
        <v>0</v>
      </c>
    </row>
    <row r="118" spans="1:6" ht="15">
      <c r="A118" s="29">
        <f t="shared" si="6"/>
        <v>15</v>
      </c>
      <c r="B118" s="36" t="s">
        <v>401</v>
      </c>
      <c r="C118" s="36" t="s">
        <v>42</v>
      </c>
      <c r="D118" s="2">
        <v>0</v>
      </c>
      <c r="E118" s="4">
        <v>450</v>
      </c>
      <c r="F118" s="10">
        <v>0</v>
      </c>
    </row>
    <row r="119" spans="1:6" ht="15">
      <c r="A119" s="29">
        <f t="shared" si="6"/>
        <v>16</v>
      </c>
      <c r="B119" s="36" t="s">
        <v>402</v>
      </c>
      <c r="C119" s="36" t="s">
        <v>34</v>
      </c>
      <c r="D119" s="2">
        <v>1400</v>
      </c>
      <c r="E119" s="4">
        <v>0</v>
      </c>
      <c r="F119" s="10">
        <v>0</v>
      </c>
    </row>
    <row r="120" spans="1:6" ht="15.75" thickBot="1">
      <c r="A120" s="37">
        <f t="shared" si="6"/>
        <v>17</v>
      </c>
      <c r="B120" s="39" t="s">
        <v>403</v>
      </c>
      <c r="C120" s="39" t="s">
        <v>34</v>
      </c>
      <c r="D120" s="2">
        <v>0</v>
      </c>
      <c r="E120" s="4">
        <v>500</v>
      </c>
      <c r="F120" s="4">
        <v>1200</v>
      </c>
    </row>
    <row r="121" spans="1:6" ht="15.75" thickBot="1">
      <c r="A121" s="301" t="s">
        <v>140</v>
      </c>
      <c r="B121" s="302"/>
      <c r="C121" s="14" t="s">
        <v>322</v>
      </c>
      <c r="D121" s="18">
        <f>SUM(D122:D140)</f>
        <v>8219</v>
      </c>
      <c r="E121" s="18">
        <f>SUM(E122:E140)</f>
        <v>1130</v>
      </c>
      <c r="F121" s="20">
        <f>SUM(F122:F140)</f>
        <v>12120</v>
      </c>
    </row>
    <row r="122" spans="1:6" ht="15">
      <c r="A122" s="46">
        <v>1</v>
      </c>
      <c r="B122" s="311" t="s">
        <v>851</v>
      </c>
      <c r="C122" s="47" t="s">
        <v>1086</v>
      </c>
      <c r="D122" s="131">
        <v>0</v>
      </c>
      <c r="E122" s="5">
        <v>0</v>
      </c>
      <c r="F122" s="169">
        <v>0</v>
      </c>
    </row>
    <row r="123" spans="1:6" ht="15">
      <c r="A123" s="29">
        <f>+A122+1</f>
        <v>2</v>
      </c>
      <c r="B123" s="309"/>
      <c r="C123" s="31" t="s">
        <v>154</v>
      </c>
      <c r="D123" s="2">
        <v>0</v>
      </c>
      <c r="E123" s="4">
        <v>0</v>
      </c>
      <c r="F123" s="10">
        <v>0</v>
      </c>
    </row>
    <row r="124" spans="1:6" ht="15">
      <c r="A124" s="29">
        <f aca="true" t="shared" si="7" ref="A124:A140">+A123+1</f>
        <v>3</v>
      </c>
      <c r="B124" s="309"/>
      <c r="C124" s="31" t="s">
        <v>154</v>
      </c>
      <c r="D124" s="2">
        <v>0</v>
      </c>
      <c r="E124" s="4">
        <v>0</v>
      </c>
      <c r="F124" s="10">
        <v>0</v>
      </c>
    </row>
    <row r="125" spans="1:6" ht="15">
      <c r="A125" s="29">
        <f t="shared" si="7"/>
        <v>4</v>
      </c>
      <c r="B125" s="33" t="s">
        <v>405</v>
      </c>
      <c r="C125" s="36" t="s">
        <v>154</v>
      </c>
      <c r="D125" s="101">
        <v>0</v>
      </c>
      <c r="E125" s="4">
        <v>380</v>
      </c>
      <c r="F125" s="10">
        <v>4620</v>
      </c>
    </row>
    <row r="126" spans="1:6" ht="15">
      <c r="A126" s="29">
        <f t="shared" si="7"/>
        <v>5</v>
      </c>
      <c r="B126" s="33" t="s">
        <v>406</v>
      </c>
      <c r="C126" s="36" t="s">
        <v>69</v>
      </c>
      <c r="D126" s="101">
        <v>0</v>
      </c>
      <c r="E126" s="4">
        <v>0</v>
      </c>
      <c r="F126" s="10">
        <v>0</v>
      </c>
    </row>
    <row r="127" spans="1:6" ht="15">
      <c r="A127" s="29">
        <f t="shared" si="7"/>
        <v>6</v>
      </c>
      <c r="B127" s="33" t="s">
        <v>852</v>
      </c>
      <c r="C127" s="36" t="s">
        <v>69</v>
      </c>
      <c r="D127" s="101">
        <v>0</v>
      </c>
      <c r="E127" s="4">
        <v>0</v>
      </c>
      <c r="F127" s="10">
        <v>0</v>
      </c>
    </row>
    <row r="128" spans="1:6" ht="15">
      <c r="A128" s="29">
        <f t="shared" si="7"/>
        <v>7</v>
      </c>
      <c r="B128" s="33" t="s">
        <v>853</v>
      </c>
      <c r="C128" s="36" t="s">
        <v>69</v>
      </c>
      <c r="D128" s="101">
        <v>2900</v>
      </c>
      <c r="E128" s="4">
        <v>0</v>
      </c>
      <c r="F128" s="10">
        <v>0</v>
      </c>
    </row>
    <row r="129" spans="1:6" ht="15">
      <c r="A129" s="29">
        <f t="shared" si="7"/>
        <v>8</v>
      </c>
      <c r="B129" s="33" t="s">
        <v>854</v>
      </c>
      <c r="C129" s="36" t="s">
        <v>69</v>
      </c>
      <c r="D129" s="2">
        <v>0</v>
      </c>
      <c r="E129" s="4">
        <v>0</v>
      </c>
      <c r="F129" s="10">
        <v>0</v>
      </c>
    </row>
    <row r="130" spans="1:6" ht="15">
      <c r="A130" s="29">
        <f t="shared" si="7"/>
        <v>9</v>
      </c>
      <c r="B130" s="33" t="s">
        <v>855</v>
      </c>
      <c r="C130" s="36" t="s">
        <v>69</v>
      </c>
      <c r="D130" s="2">
        <v>0</v>
      </c>
      <c r="E130" s="4">
        <v>0</v>
      </c>
      <c r="F130" s="10">
        <v>0</v>
      </c>
    </row>
    <row r="131" spans="1:6" ht="15">
      <c r="A131" s="29">
        <f t="shared" si="7"/>
        <v>10</v>
      </c>
      <c r="B131" s="33" t="s">
        <v>856</v>
      </c>
      <c r="C131" s="36" t="s">
        <v>69</v>
      </c>
      <c r="D131" s="101">
        <v>2100</v>
      </c>
      <c r="E131" s="4">
        <v>0</v>
      </c>
      <c r="F131" s="10">
        <v>0</v>
      </c>
    </row>
    <row r="132" spans="1:6" ht="15">
      <c r="A132" s="29">
        <f t="shared" si="7"/>
        <v>11</v>
      </c>
      <c r="B132" s="33" t="s">
        <v>857</v>
      </c>
      <c r="C132" s="36" t="s">
        <v>69</v>
      </c>
      <c r="D132" s="101">
        <v>0</v>
      </c>
      <c r="E132" s="4">
        <v>0</v>
      </c>
      <c r="F132" s="10">
        <v>0</v>
      </c>
    </row>
    <row r="133" spans="1:6" ht="15">
      <c r="A133" s="29">
        <f t="shared" si="7"/>
        <v>12</v>
      </c>
      <c r="B133" s="33" t="s">
        <v>858</v>
      </c>
      <c r="C133" s="36" t="s">
        <v>69</v>
      </c>
      <c r="D133" s="2">
        <v>0</v>
      </c>
      <c r="E133" s="4">
        <v>0</v>
      </c>
      <c r="F133" s="10">
        <v>0</v>
      </c>
    </row>
    <row r="134" spans="1:6" ht="15">
      <c r="A134" s="29">
        <f t="shared" si="7"/>
        <v>13</v>
      </c>
      <c r="B134" s="33" t="s">
        <v>859</v>
      </c>
      <c r="C134" s="36" t="s">
        <v>69</v>
      </c>
      <c r="D134" s="2">
        <v>0</v>
      </c>
      <c r="E134" s="4">
        <v>0</v>
      </c>
      <c r="F134" s="10">
        <v>0</v>
      </c>
    </row>
    <row r="135" spans="1:6" ht="15">
      <c r="A135" s="29">
        <f t="shared" si="7"/>
        <v>14</v>
      </c>
      <c r="B135" s="33" t="s">
        <v>860</v>
      </c>
      <c r="C135" s="36" t="s">
        <v>154</v>
      </c>
      <c r="D135" s="101">
        <v>795</v>
      </c>
      <c r="E135" s="4">
        <v>0</v>
      </c>
      <c r="F135" s="10">
        <v>0</v>
      </c>
    </row>
    <row r="136" spans="1:6" ht="15">
      <c r="A136" s="29">
        <f t="shared" si="7"/>
        <v>15</v>
      </c>
      <c r="B136" s="33" t="s">
        <v>861</v>
      </c>
      <c r="C136" s="36" t="s">
        <v>69</v>
      </c>
      <c r="D136" s="101">
        <v>0</v>
      </c>
      <c r="E136" s="4">
        <v>350</v>
      </c>
      <c r="F136" s="10">
        <v>4850</v>
      </c>
    </row>
    <row r="137" spans="1:6" ht="15">
      <c r="A137" s="29">
        <f t="shared" si="7"/>
        <v>16</v>
      </c>
      <c r="B137" s="33" t="s">
        <v>862</v>
      </c>
      <c r="C137" s="36" t="s">
        <v>69</v>
      </c>
      <c r="D137" s="2">
        <v>0</v>
      </c>
      <c r="E137" s="4">
        <v>0</v>
      </c>
      <c r="F137" s="10">
        <v>0</v>
      </c>
    </row>
    <row r="138" spans="1:6" ht="15">
      <c r="A138" s="29">
        <f t="shared" si="7"/>
        <v>17</v>
      </c>
      <c r="B138" s="33" t="s">
        <v>863</v>
      </c>
      <c r="C138" s="36" t="s">
        <v>69</v>
      </c>
      <c r="D138" s="2">
        <v>0</v>
      </c>
      <c r="E138" s="4">
        <v>0</v>
      </c>
      <c r="F138" s="10">
        <v>0</v>
      </c>
    </row>
    <row r="139" spans="1:6" ht="15">
      <c r="A139" s="29">
        <f t="shared" si="7"/>
        <v>18</v>
      </c>
      <c r="B139" s="33" t="s">
        <v>864</v>
      </c>
      <c r="C139" s="36" t="s">
        <v>69</v>
      </c>
      <c r="D139" s="101">
        <v>2424</v>
      </c>
      <c r="E139" s="4">
        <v>0</v>
      </c>
      <c r="F139" s="10">
        <v>0</v>
      </c>
    </row>
    <row r="140" spans="1:6" ht="15.75" thickBot="1">
      <c r="A140" s="31">
        <f t="shared" si="7"/>
        <v>19</v>
      </c>
      <c r="B140" s="33" t="s">
        <v>865</v>
      </c>
      <c r="C140" s="36" t="s">
        <v>69</v>
      </c>
      <c r="D140" s="2">
        <v>0</v>
      </c>
      <c r="E140" s="4">
        <v>400</v>
      </c>
      <c r="F140" s="4">
        <v>2650</v>
      </c>
    </row>
    <row r="141" spans="1:6" ht="15.75" thickBot="1">
      <c r="A141" s="301" t="s">
        <v>160</v>
      </c>
      <c r="B141" s="302"/>
      <c r="C141" s="14" t="s">
        <v>322</v>
      </c>
      <c r="D141" s="18">
        <f>SUM(D142:D158)</f>
        <v>0</v>
      </c>
      <c r="E141" s="18">
        <f>SUM(E142:E158)</f>
        <v>1350</v>
      </c>
      <c r="F141" s="20">
        <f>SUM(F142:F158)</f>
        <v>3290</v>
      </c>
    </row>
    <row r="142" spans="1:6" ht="15">
      <c r="A142" s="46">
        <v>1</v>
      </c>
      <c r="B142" s="105" t="s">
        <v>421</v>
      </c>
      <c r="C142" s="47" t="s">
        <v>162</v>
      </c>
      <c r="D142" s="24">
        <v>0</v>
      </c>
      <c r="E142" s="24">
        <v>0</v>
      </c>
      <c r="F142" s="179">
        <v>0</v>
      </c>
    </row>
    <row r="143" spans="1:6" ht="15">
      <c r="A143" s="29">
        <f>+A142+1</f>
        <v>2</v>
      </c>
      <c r="B143" s="36" t="s">
        <v>421</v>
      </c>
      <c r="C143" s="31" t="s">
        <v>163</v>
      </c>
      <c r="D143" s="4">
        <v>0</v>
      </c>
      <c r="E143" s="4">
        <v>0</v>
      </c>
      <c r="F143" s="10">
        <v>0</v>
      </c>
    </row>
    <row r="144" spans="1:6" ht="15">
      <c r="A144" s="29">
        <f aca="true" t="shared" si="8" ref="A144:A158">+A143+1</f>
        <v>3</v>
      </c>
      <c r="B144" s="36" t="s">
        <v>421</v>
      </c>
      <c r="C144" s="31" t="s">
        <v>37</v>
      </c>
      <c r="D144" s="4">
        <v>0</v>
      </c>
      <c r="E144" s="4">
        <v>0</v>
      </c>
      <c r="F144" s="10">
        <v>0</v>
      </c>
    </row>
    <row r="145" spans="1:6" ht="15">
      <c r="A145" s="29">
        <f t="shared" si="8"/>
        <v>4</v>
      </c>
      <c r="B145" s="36" t="s">
        <v>866</v>
      </c>
      <c r="C145" s="36" t="s">
        <v>42</v>
      </c>
      <c r="D145" s="4">
        <v>0</v>
      </c>
      <c r="E145" s="4">
        <v>230</v>
      </c>
      <c r="F145" s="10">
        <v>0</v>
      </c>
    </row>
    <row r="146" spans="1:6" ht="15">
      <c r="A146" s="29">
        <f t="shared" si="8"/>
        <v>5</v>
      </c>
      <c r="B146" s="36" t="s">
        <v>867</v>
      </c>
      <c r="C146" s="36" t="s">
        <v>42</v>
      </c>
      <c r="D146" s="4">
        <v>0</v>
      </c>
      <c r="E146" s="4">
        <v>420</v>
      </c>
      <c r="F146" s="10">
        <v>860</v>
      </c>
    </row>
    <row r="147" spans="1:6" ht="15">
      <c r="A147" s="29">
        <f t="shared" si="8"/>
        <v>6</v>
      </c>
      <c r="B147" s="36" t="s">
        <v>868</v>
      </c>
      <c r="C147" s="36" t="s">
        <v>42</v>
      </c>
      <c r="D147" s="4">
        <v>0</v>
      </c>
      <c r="E147" s="4">
        <v>0</v>
      </c>
      <c r="F147" s="10">
        <v>1650</v>
      </c>
    </row>
    <row r="148" spans="1:6" ht="15">
      <c r="A148" s="29">
        <f t="shared" si="8"/>
        <v>7</v>
      </c>
      <c r="B148" s="36" t="s">
        <v>869</v>
      </c>
      <c r="C148" s="36" t="s">
        <v>34</v>
      </c>
      <c r="D148" s="4">
        <v>0</v>
      </c>
      <c r="E148" s="4">
        <v>0</v>
      </c>
      <c r="F148" s="10">
        <v>0</v>
      </c>
    </row>
    <row r="149" spans="1:6" ht="15">
      <c r="A149" s="29">
        <f t="shared" si="8"/>
        <v>8</v>
      </c>
      <c r="B149" s="36" t="s">
        <v>870</v>
      </c>
      <c r="C149" s="36" t="s">
        <v>42</v>
      </c>
      <c r="D149" s="4">
        <v>0</v>
      </c>
      <c r="E149" s="4">
        <v>0</v>
      </c>
      <c r="F149" s="10">
        <v>0</v>
      </c>
    </row>
    <row r="150" spans="1:6" ht="15">
      <c r="A150" s="29">
        <f t="shared" si="8"/>
        <v>9</v>
      </c>
      <c r="B150" s="36" t="s">
        <v>871</v>
      </c>
      <c r="C150" s="36" t="s">
        <v>37</v>
      </c>
      <c r="D150" s="4">
        <v>0</v>
      </c>
      <c r="E150" s="4">
        <v>0</v>
      </c>
      <c r="F150" s="10">
        <v>0</v>
      </c>
    </row>
    <row r="151" spans="1:6" ht="15">
      <c r="A151" s="29">
        <f t="shared" si="8"/>
        <v>10</v>
      </c>
      <c r="B151" s="36" t="s">
        <v>872</v>
      </c>
      <c r="C151" s="36" t="s">
        <v>171</v>
      </c>
      <c r="D151" s="4">
        <v>0</v>
      </c>
      <c r="E151" s="4">
        <v>420</v>
      </c>
      <c r="F151" s="10">
        <v>0</v>
      </c>
    </row>
    <row r="152" spans="1:6" ht="15">
      <c r="A152" s="29">
        <f t="shared" si="8"/>
        <v>11</v>
      </c>
      <c r="B152" s="36" t="s">
        <v>873</v>
      </c>
      <c r="C152" s="36" t="s">
        <v>27</v>
      </c>
      <c r="D152" s="4">
        <v>0</v>
      </c>
      <c r="E152" s="4">
        <v>0</v>
      </c>
      <c r="F152" s="10">
        <v>0</v>
      </c>
    </row>
    <row r="153" spans="1:6" ht="15">
      <c r="A153" s="29">
        <f t="shared" si="8"/>
        <v>12</v>
      </c>
      <c r="B153" s="36" t="s">
        <v>874</v>
      </c>
      <c r="C153" s="36" t="s">
        <v>27</v>
      </c>
      <c r="D153" s="4">
        <v>0</v>
      </c>
      <c r="E153" s="4">
        <v>0</v>
      </c>
      <c r="F153" s="10">
        <v>0</v>
      </c>
    </row>
    <row r="154" spans="1:6" ht="15">
      <c r="A154" s="29">
        <f t="shared" si="8"/>
        <v>13</v>
      </c>
      <c r="B154" s="36" t="s">
        <v>875</v>
      </c>
      <c r="C154" s="36" t="s">
        <v>37</v>
      </c>
      <c r="D154" s="4">
        <v>0</v>
      </c>
      <c r="E154" s="4">
        <v>0</v>
      </c>
      <c r="F154" s="10">
        <v>0</v>
      </c>
    </row>
    <row r="155" spans="1:6" ht="15">
      <c r="A155" s="29">
        <f t="shared" si="8"/>
        <v>14</v>
      </c>
      <c r="B155" s="36" t="s">
        <v>876</v>
      </c>
      <c r="C155" s="36" t="s">
        <v>42</v>
      </c>
      <c r="D155" s="4">
        <v>0</v>
      </c>
      <c r="E155" s="4">
        <v>0</v>
      </c>
      <c r="F155" s="10">
        <v>0</v>
      </c>
    </row>
    <row r="156" spans="1:6" ht="15">
      <c r="A156" s="29">
        <f t="shared" si="8"/>
        <v>15</v>
      </c>
      <c r="B156" s="36" t="s">
        <v>877</v>
      </c>
      <c r="C156" s="36" t="s">
        <v>37</v>
      </c>
      <c r="D156" s="4">
        <v>0</v>
      </c>
      <c r="E156" s="4">
        <v>280</v>
      </c>
      <c r="F156" s="10">
        <v>780</v>
      </c>
    </row>
    <row r="157" spans="1:6" ht="15">
      <c r="A157" s="29">
        <f t="shared" si="8"/>
        <v>16</v>
      </c>
      <c r="B157" s="36" t="s">
        <v>878</v>
      </c>
      <c r="C157" s="36" t="s">
        <v>42</v>
      </c>
      <c r="D157" s="4">
        <v>0</v>
      </c>
      <c r="E157" s="4">
        <v>0</v>
      </c>
      <c r="F157" s="10">
        <v>0</v>
      </c>
    </row>
    <row r="158" spans="1:6" ht="15">
      <c r="A158" s="29">
        <f t="shared" si="8"/>
        <v>17</v>
      </c>
      <c r="B158" s="36" t="s">
        <v>879</v>
      </c>
      <c r="C158" s="36" t="s">
        <v>37</v>
      </c>
      <c r="D158" s="4">
        <v>0</v>
      </c>
      <c r="E158" s="4">
        <v>0</v>
      </c>
      <c r="F158" s="10">
        <v>0</v>
      </c>
    </row>
    <row r="159" spans="1:6" ht="15.75" thickBot="1">
      <c r="A159" s="102">
        <v>18</v>
      </c>
      <c r="B159" s="33" t="s">
        <v>880</v>
      </c>
      <c r="C159" s="33" t="s">
        <v>42</v>
      </c>
      <c r="D159" s="4">
        <v>0</v>
      </c>
      <c r="E159" s="4">
        <v>0</v>
      </c>
      <c r="F159" s="10">
        <v>0</v>
      </c>
    </row>
    <row r="160" spans="1:6" ht="15.75" thickBot="1">
      <c r="A160" s="301" t="s">
        <v>180</v>
      </c>
      <c r="B160" s="302"/>
      <c r="C160" s="14" t="s">
        <v>322</v>
      </c>
      <c r="D160" s="18">
        <f>SUM(D161:D176)</f>
        <v>0</v>
      </c>
      <c r="E160" s="18">
        <f>SUM(E161:E176)</f>
        <v>3052</v>
      </c>
      <c r="F160" s="20">
        <f>SUM(F161:F176)</f>
        <v>46398</v>
      </c>
    </row>
    <row r="161" spans="1:6" ht="15">
      <c r="A161" s="305">
        <v>1</v>
      </c>
      <c r="B161" s="308" t="s">
        <v>437</v>
      </c>
      <c r="C161" s="164" t="s">
        <v>92</v>
      </c>
      <c r="D161" s="27">
        <v>0</v>
      </c>
      <c r="E161" s="27">
        <v>1105</v>
      </c>
      <c r="F161" s="172">
        <v>16000</v>
      </c>
    </row>
    <row r="162" spans="1:6" ht="15">
      <c r="A162" s="306"/>
      <c r="B162" s="309"/>
      <c r="C162" s="36" t="s">
        <v>182</v>
      </c>
      <c r="D162" s="34">
        <v>0</v>
      </c>
      <c r="E162" s="34">
        <v>0</v>
      </c>
      <c r="F162" s="174">
        <v>1450</v>
      </c>
    </row>
    <row r="163" spans="1:6" ht="15">
      <c r="A163" s="307"/>
      <c r="B163" s="309"/>
      <c r="C163" s="36" t="s">
        <v>42</v>
      </c>
      <c r="D163" s="34">
        <v>0</v>
      </c>
      <c r="E163" s="34">
        <v>512</v>
      </c>
      <c r="F163" s="174">
        <v>0</v>
      </c>
    </row>
    <row r="164" spans="1:6" ht="15">
      <c r="A164" s="310">
        <v>2</v>
      </c>
      <c r="B164" s="312" t="s">
        <v>438</v>
      </c>
      <c r="C164" s="36" t="s">
        <v>42</v>
      </c>
      <c r="D164" s="34">
        <v>0</v>
      </c>
      <c r="E164" s="34">
        <v>1435</v>
      </c>
      <c r="F164" s="174">
        <v>6008.8</v>
      </c>
    </row>
    <row r="165" spans="1:6" ht="15">
      <c r="A165" s="307"/>
      <c r="B165" s="311"/>
      <c r="C165" s="36" t="s">
        <v>34</v>
      </c>
      <c r="D165" s="34">
        <v>0</v>
      </c>
      <c r="E165" s="34">
        <v>0</v>
      </c>
      <c r="F165" s="174">
        <v>0</v>
      </c>
    </row>
    <row r="166" spans="1:6" ht="15">
      <c r="A166" s="29">
        <f>+A164+1</f>
        <v>3</v>
      </c>
      <c r="B166" s="36" t="s">
        <v>439</v>
      </c>
      <c r="C166" s="36" t="s">
        <v>37</v>
      </c>
      <c r="D166" s="34">
        <v>0</v>
      </c>
      <c r="E166" s="34">
        <v>0</v>
      </c>
      <c r="F166" s="174">
        <v>0</v>
      </c>
    </row>
    <row r="167" spans="1:6" ht="15">
      <c r="A167" s="310">
        <f>+A166+1</f>
        <v>4</v>
      </c>
      <c r="B167" s="312" t="s">
        <v>440</v>
      </c>
      <c r="C167" s="36" t="s">
        <v>34</v>
      </c>
      <c r="D167" s="34">
        <v>0</v>
      </c>
      <c r="E167" s="34">
        <v>0</v>
      </c>
      <c r="F167" s="174">
        <v>800</v>
      </c>
    </row>
    <row r="168" spans="1:6" ht="15">
      <c r="A168" s="307"/>
      <c r="B168" s="311"/>
      <c r="C168" s="36" t="s">
        <v>186</v>
      </c>
      <c r="D168" s="34">
        <v>0</v>
      </c>
      <c r="E168" s="34">
        <v>0</v>
      </c>
      <c r="F168" s="174">
        <v>0</v>
      </c>
    </row>
    <row r="169" spans="1:6" ht="15">
      <c r="A169" s="29">
        <f>+A167+1</f>
        <v>5</v>
      </c>
      <c r="B169" s="36" t="s">
        <v>1084</v>
      </c>
      <c r="C169" s="36" t="s">
        <v>42</v>
      </c>
      <c r="D169" s="34">
        <v>0</v>
      </c>
      <c r="E169" s="34">
        <v>0</v>
      </c>
      <c r="F169" s="174">
        <v>0</v>
      </c>
    </row>
    <row r="170" spans="1:6" ht="15">
      <c r="A170" s="29">
        <f aca="true" t="shared" si="9" ref="A170:A176">+A169+1</f>
        <v>6</v>
      </c>
      <c r="B170" s="36" t="s">
        <v>442</v>
      </c>
      <c r="C170" s="36" t="s">
        <v>42</v>
      </c>
      <c r="D170" s="34">
        <v>0</v>
      </c>
      <c r="E170" s="34">
        <v>0</v>
      </c>
      <c r="F170" s="174">
        <v>0</v>
      </c>
    </row>
    <row r="171" spans="1:6" ht="15">
      <c r="A171" s="29">
        <f t="shared" si="9"/>
        <v>7</v>
      </c>
      <c r="B171" s="36" t="s">
        <v>443</v>
      </c>
      <c r="C171" s="36" t="s">
        <v>42</v>
      </c>
      <c r="D171" s="34">
        <v>0</v>
      </c>
      <c r="E171" s="34">
        <v>0</v>
      </c>
      <c r="F171" s="174">
        <v>0</v>
      </c>
    </row>
    <row r="172" spans="1:6" ht="15">
      <c r="A172" s="29">
        <f t="shared" si="9"/>
        <v>8</v>
      </c>
      <c r="B172" s="36" t="s">
        <v>444</v>
      </c>
      <c r="C172" s="36" t="s">
        <v>42</v>
      </c>
      <c r="D172" s="34">
        <v>0</v>
      </c>
      <c r="E172" s="34">
        <v>0</v>
      </c>
      <c r="F172" s="174">
        <v>2500</v>
      </c>
    </row>
    <row r="173" spans="1:6" ht="15">
      <c r="A173" s="29">
        <f t="shared" si="9"/>
        <v>9</v>
      </c>
      <c r="B173" s="36" t="s">
        <v>445</v>
      </c>
      <c r="C173" s="36" t="s">
        <v>191</v>
      </c>
      <c r="D173" s="34">
        <v>0</v>
      </c>
      <c r="E173" s="34">
        <v>0</v>
      </c>
      <c r="F173" s="174">
        <v>5739.2</v>
      </c>
    </row>
    <row r="174" spans="1:6" ht="15">
      <c r="A174" s="29">
        <f t="shared" si="9"/>
        <v>10</v>
      </c>
      <c r="B174" s="36" t="s">
        <v>446</v>
      </c>
      <c r="C174" s="36" t="s">
        <v>34</v>
      </c>
      <c r="D174" s="34">
        <v>0</v>
      </c>
      <c r="E174" s="34">
        <v>0</v>
      </c>
      <c r="F174" s="174">
        <v>3900</v>
      </c>
    </row>
    <row r="175" spans="1:6" ht="15">
      <c r="A175" s="29">
        <f t="shared" si="9"/>
        <v>11</v>
      </c>
      <c r="B175" s="36" t="s">
        <v>447</v>
      </c>
      <c r="C175" s="36" t="s">
        <v>194</v>
      </c>
      <c r="D175" s="34">
        <v>0</v>
      </c>
      <c r="E175" s="34">
        <v>0</v>
      </c>
      <c r="F175" s="174">
        <v>10000</v>
      </c>
    </row>
    <row r="176" spans="1:6" ht="15.75" thickBot="1">
      <c r="A176" s="60">
        <f t="shared" si="9"/>
        <v>12</v>
      </c>
      <c r="B176" s="75" t="s">
        <v>448</v>
      </c>
      <c r="C176" s="75" t="s">
        <v>194</v>
      </c>
      <c r="D176" s="176">
        <v>0</v>
      </c>
      <c r="E176" s="176">
        <v>0</v>
      </c>
      <c r="F176" s="177">
        <v>0</v>
      </c>
    </row>
    <row r="177" spans="1:6" ht="15.75" thickBot="1">
      <c r="A177" s="301" t="s">
        <v>449</v>
      </c>
      <c r="B177" s="302"/>
      <c r="C177" s="14" t="s">
        <v>322</v>
      </c>
      <c r="D177" s="18">
        <f>SUM(D178:D191)</f>
        <v>0</v>
      </c>
      <c r="E177" s="18">
        <f>SUM(E178:E191)</f>
        <v>0</v>
      </c>
      <c r="F177" s="20">
        <f>SUM(F178:F191)</f>
        <v>26198.7</v>
      </c>
    </row>
    <row r="178" spans="1:6" ht="15">
      <c r="A178" s="307">
        <v>1</v>
      </c>
      <c r="B178" s="311" t="s">
        <v>450</v>
      </c>
      <c r="C178" s="105" t="s">
        <v>198</v>
      </c>
      <c r="D178" s="131">
        <v>0</v>
      </c>
      <c r="E178" s="5">
        <v>0</v>
      </c>
      <c r="F178" s="169">
        <v>0</v>
      </c>
    </row>
    <row r="179" spans="1:6" ht="15">
      <c r="A179" s="325"/>
      <c r="B179" s="309"/>
      <c r="C179" s="36" t="s">
        <v>33</v>
      </c>
      <c r="D179" s="131">
        <v>0</v>
      </c>
      <c r="E179" s="5">
        <v>0</v>
      </c>
      <c r="F179" s="169">
        <v>0</v>
      </c>
    </row>
    <row r="180" spans="1:6" ht="15">
      <c r="A180" s="29">
        <v>2</v>
      </c>
      <c r="B180" s="36" t="s">
        <v>881</v>
      </c>
      <c r="C180" s="36" t="s">
        <v>42</v>
      </c>
      <c r="D180" s="2">
        <v>0</v>
      </c>
      <c r="E180" s="4">
        <v>0</v>
      </c>
      <c r="F180" s="10">
        <v>0</v>
      </c>
    </row>
    <row r="181" spans="1:6" ht="15">
      <c r="A181" s="29">
        <v>3</v>
      </c>
      <c r="B181" s="106" t="s">
        <v>882</v>
      </c>
      <c r="C181" s="36" t="s">
        <v>42</v>
      </c>
      <c r="D181" s="2">
        <v>0</v>
      </c>
      <c r="E181" s="4">
        <v>0</v>
      </c>
      <c r="F181" s="10">
        <v>0</v>
      </c>
    </row>
    <row r="182" spans="1:6" ht="15">
      <c r="A182" s="29">
        <v>4</v>
      </c>
      <c r="B182" s="106" t="s">
        <v>883</v>
      </c>
      <c r="C182" s="36" t="s">
        <v>42</v>
      </c>
      <c r="D182" s="2">
        <v>0</v>
      </c>
      <c r="E182" s="4">
        <v>0</v>
      </c>
      <c r="F182" s="10">
        <v>10758.7</v>
      </c>
    </row>
    <row r="183" spans="1:6" ht="15">
      <c r="A183" s="29">
        <v>5</v>
      </c>
      <c r="B183" s="106" t="s">
        <v>884</v>
      </c>
      <c r="C183" s="36" t="s">
        <v>42</v>
      </c>
      <c r="D183" s="2">
        <v>0</v>
      </c>
      <c r="E183" s="4">
        <v>0</v>
      </c>
      <c r="F183" s="10">
        <v>0</v>
      </c>
    </row>
    <row r="184" spans="1:6" ht="15">
      <c r="A184" s="29">
        <v>6</v>
      </c>
      <c r="B184" s="36" t="s">
        <v>885</v>
      </c>
      <c r="C184" s="36" t="s">
        <v>42</v>
      </c>
      <c r="D184" s="2">
        <v>0</v>
      </c>
      <c r="E184" s="4">
        <v>0</v>
      </c>
      <c r="F184" s="10">
        <v>7500</v>
      </c>
    </row>
    <row r="185" spans="1:6" ht="15">
      <c r="A185" s="29">
        <v>7</v>
      </c>
      <c r="B185" s="106" t="s">
        <v>886</v>
      </c>
      <c r="C185" s="36" t="s">
        <v>42</v>
      </c>
      <c r="D185" s="2">
        <v>0</v>
      </c>
      <c r="E185" s="4">
        <v>0</v>
      </c>
      <c r="F185" s="10">
        <v>0</v>
      </c>
    </row>
    <row r="186" spans="1:6" ht="15">
      <c r="A186" s="29">
        <v>8</v>
      </c>
      <c r="B186" s="106" t="s">
        <v>887</v>
      </c>
      <c r="C186" s="36" t="s">
        <v>42</v>
      </c>
      <c r="D186" s="2">
        <v>0</v>
      </c>
      <c r="E186" s="4">
        <v>0</v>
      </c>
      <c r="F186" s="10">
        <v>0</v>
      </c>
    </row>
    <row r="187" spans="1:6" ht="15">
      <c r="A187" s="29">
        <v>9</v>
      </c>
      <c r="B187" s="106" t="s">
        <v>888</v>
      </c>
      <c r="C187" s="36" t="s">
        <v>34</v>
      </c>
      <c r="D187" s="2">
        <v>0</v>
      </c>
      <c r="E187" s="4">
        <v>0</v>
      </c>
      <c r="F187" s="10">
        <v>0</v>
      </c>
    </row>
    <row r="188" spans="1:6" ht="15">
      <c r="A188" s="29">
        <v>10</v>
      </c>
      <c r="B188" s="36" t="s">
        <v>889</v>
      </c>
      <c r="C188" s="36" t="s">
        <v>42</v>
      </c>
      <c r="D188" s="2">
        <v>0</v>
      </c>
      <c r="E188" s="4">
        <v>0</v>
      </c>
      <c r="F188" s="10">
        <v>0</v>
      </c>
    </row>
    <row r="189" spans="1:6" ht="15">
      <c r="A189" s="29">
        <v>11</v>
      </c>
      <c r="B189" s="106" t="s">
        <v>890</v>
      </c>
      <c r="C189" s="36" t="s">
        <v>42</v>
      </c>
      <c r="D189" s="2">
        <v>0</v>
      </c>
      <c r="E189" s="4">
        <v>0</v>
      </c>
      <c r="F189" s="10">
        <v>0</v>
      </c>
    </row>
    <row r="190" spans="1:6" ht="15">
      <c r="A190" s="29">
        <v>12</v>
      </c>
      <c r="B190" s="106" t="s">
        <v>891</v>
      </c>
      <c r="C190" s="106" t="s">
        <v>27</v>
      </c>
      <c r="D190" s="2">
        <v>0</v>
      </c>
      <c r="E190" s="4">
        <v>0</v>
      </c>
      <c r="F190" s="10">
        <v>7940</v>
      </c>
    </row>
    <row r="191" spans="1:6" ht="15.75" thickBot="1">
      <c r="A191" s="37">
        <v>13</v>
      </c>
      <c r="B191" s="107" t="s">
        <v>210</v>
      </c>
      <c r="C191" s="107" t="s">
        <v>37</v>
      </c>
      <c r="D191" s="146">
        <v>0</v>
      </c>
      <c r="E191" s="61">
        <v>0</v>
      </c>
      <c r="F191" s="182">
        <v>0</v>
      </c>
    </row>
    <row r="192" spans="1:6" ht="15.75" thickBot="1">
      <c r="A192" s="301" t="s">
        <v>1</v>
      </c>
      <c r="B192" s="302"/>
      <c r="C192" s="14" t="s">
        <v>322</v>
      </c>
      <c r="D192" s="18">
        <f>SUM(D193:D220)</f>
        <v>21611.1</v>
      </c>
      <c r="E192" s="18">
        <f>SUM(E193:E220)</f>
        <v>2944.8</v>
      </c>
      <c r="F192" s="20">
        <f>SUM(F193:F220)</f>
        <v>30835.2</v>
      </c>
    </row>
    <row r="193" spans="1:6" ht="18.75">
      <c r="A193" s="46">
        <v>1</v>
      </c>
      <c r="B193" s="336" t="s">
        <v>463</v>
      </c>
      <c r="C193" s="108" t="s">
        <v>24</v>
      </c>
      <c r="D193" s="188">
        <v>0</v>
      </c>
      <c r="E193" s="188">
        <v>940.8</v>
      </c>
      <c r="F193" s="189">
        <v>7268.799999999999</v>
      </c>
    </row>
    <row r="194" spans="1:6" ht="18.75">
      <c r="A194" s="29">
        <v>2</v>
      </c>
      <c r="B194" s="333"/>
      <c r="C194" s="112" t="s">
        <v>212</v>
      </c>
      <c r="D194" s="190">
        <v>0</v>
      </c>
      <c r="E194" s="190">
        <v>784</v>
      </c>
      <c r="F194" s="191">
        <v>4866.400000000001</v>
      </c>
    </row>
    <row r="195" spans="1:6" ht="18.75">
      <c r="A195" s="29">
        <v>3</v>
      </c>
      <c r="B195" s="115" t="s">
        <v>892</v>
      </c>
      <c r="C195" s="116" t="s">
        <v>215</v>
      </c>
      <c r="D195" s="190">
        <v>0</v>
      </c>
      <c r="E195" s="190">
        <v>1220</v>
      </c>
      <c r="F195" s="191">
        <v>0</v>
      </c>
    </row>
    <row r="196" spans="1:6" ht="18.75">
      <c r="A196" s="29">
        <v>4</v>
      </c>
      <c r="B196" s="115" t="s">
        <v>893</v>
      </c>
      <c r="C196" s="116" t="s">
        <v>217</v>
      </c>
      <c r="D196" s="190">
        <v>0</v>
      </c>
      <c r="E196" s="190">
        <v>0</v>
      </c>
      <c r="F196" s="191">
        <v>0</v>
      </c>
    </row>
    <row r="197" spans="1:6" ht="18.75">
      <c r="A197" s="29">
        <v>5</v>
      </c>
      <c r="B197" s="334" t="s">
        <v>894</v>
      </c>
      <c r="C197" s="116" t="s">
        <v>217</v>
      </c>
      <c r="D197" s="190">
        <v>2160</v>
      </c>
      <c r="E197" s="190">
        <v>0</v>
      </c>
      <c r="F197" s="191">
        <v>0</v>
      </c>
    </row>
    <row r="198" spans="1:6" ht="18.75">
      <c r="A198" s="29">
        <v>6</v>
      </c>
      <c r="B198" s="334"/>
      <c r="C198" s="116" t="s">
        <v>217</v>
      </c>
      <c r="D198" s="190">
        <v>2160</v>
      </c>
      <c r="E198" s="190">
        <v>0</v>
      </c>
      <c r="F198" s="191">
        <v>0</v>
      </c>
    </row>
    <row r="199" spans="1:6" ht="18.75">
      <c r="A199" s="29">
        <v>7</v>
      </c>
      <c r="B199" s="334"/>
      <c r="C199" s="116" t="s">
        <v>217</v>
      </c>
      <c r="D199" s="190">
        <v>3180</v>
      </c>
      <c r="E199" s="190">
        <v>0</v>
      </c>
      <c r="F199" s="191">
        <v>0</v>
      </c>
    </row>
    <row r="200" spans="1:6" ht="18.75">
      <c r="A200" s="29">
        <v>8</v>
      </c>
      <c r="B200" s="334"/>
      <c r="C200" s="116" t="s">
        <v>217</v>
      </c>
      <c r="D200" s="190">
        <v>2180</v>
      </c>
      <c r="E200" s="190">
        <v>0</v>
      </c>
      <c r="F200" s="191">
        <v>0</v>
      </c>
    </row>
    <row r="201" spans="1:6" ht="18.75">
      <c r="A201" s="29">
        <v>9</v>
      </c>
      <c r="B201" s="334"/>
      <c r="C201" s="116" t="s">
        <v>219</v>
      </c>
      <c r="D201" s="190">
        <v>0</v>
      </c>
      <c r="E201" s="190">
        <v>0</v>
      </c>
      <c r="F201" s="191">
        <v>0</v>
      </c>
    </row>
    <row r="202" spans="1:6" ht="18.75">
      <c r="A202" s="29">
        <v>10</v>
      </c>
      <c r="B202" s="118" t="s">
        <v>895</v>
      </c>
      <c r="C202" s="116" t="s">
        <v>37</v>
      </c>
      <c r="D202" s="190">
        <v>0</v>
      </c>
      <c r="E202" s="190">
        <v>0</v>
      </c>
      <c r="F202" s="191">
        <v>0</v>
      </c>
    </row>
    <row r="203" spans="1:6" ht="18.75">
      <c r="A203" s="29">
        <v>11</v>
      </c>
      <c r="B203" s="118" t="s">
        <v>221</v>
      </c>
      <c r="C203" s="116" t="s">
        <v>217</v>
      </c>
      <c r="D203" s="190">
        <v>0</v>
      </c>
      <c r="E203" s="190">
        <v>0</v>
      </c>
      <c r="F203" s="191">
        <v>0</v>
      </c>
    </row>
    <row r="204" spans="1:6" ht="18.75">
      <c r="A204" s="29">
        <v>12</v>
      </c>
      <c r="B204" s="118" t="s">
        <v>896</v>
      </c>
      <c r="C204" s="116" t="s">
        <v>217</v>
      </c>
      <c r="D204" s="190">
        <v>0</v>
      </c>
      <c r="E204" s="190">
        <v>0</v>
      </c>
      <c r="F204" s="191">
        <v>0</v>
      </c>
    </row>
    <row r="205" spans="1:6" ht="18.75">
      <c r="A205" s="29">
        <v>13</v>
      </c>
      <c r="B205" s="118" t="s">
        <v>897</v>
      </c>
      <c r="C205" s="116" t="s">
        <v>217</v>
      </c>
      <c r="D205" s="190">
        <v>0</v>
      </c>
      <c r="E205" s="190">
        <v>0</v>
      </c>
      <c r="F205" s="191">
        <v>0</v>
      </c>
    </row>
    <row r="206" spans="1:6" ht="18.75">
      <c r="A206" s="29">
        <v>14</v>
      </c>
      <c r="B206" s="118" t="s">
        <v>898</v>
      </c>
      <c r="C206" s="116" t="s">
        <v>217</v>
      </c>
      <c r="D206" s="190">
        <v>0</v>
      </c>
      <c r="E206" s="190">
        <v>0</v>
      </c>
      <c r="F206" s="191">
        <v>7420</v>
      </c>
    </row>
    <row r="207" spans="1:6" ht="18.75">
      <c r="A207" s="29">
        <v>15</v>
      </c>
      <c r="B207" s="192" t="s">
        <v>899</v>
      </c>
      <c r="C207" s="116" t="s">
        <v>217</v>
      </c>
      <c r="D207" s="193">
        <v>3000</v>
      </c>
      <c r="E207" s="193">
        <v>0</v>
      </c>
      <c r="F207" s="194">
        <v>0</v>
      </c>
    </row>
    <row r="208" spans="1:6" ht="18.75">
      <c r="A208" s="29">
        <v>16</v>
      </c>
      <c r="B208" s="118" t="s">
        <v>900</v>
      </c>
      <c r="C208" s="116" t="s">
        <v>217</v>
      </c>
      <c r="D208" s="190">
        <v>1040</v>
      </c>
      <c r="E208" s="190">
        <v>0</v>
      </c>
      <c r="F208" s="191">
        <v>0</v>
      </c>
    </row>
    <row r="209" spans="1:6" ht="18.75">
      <c r="A209" s="29">
        <v>17</v>
      </c>
      <c r="B209" s="118" t="s">
        <v>901</v>
      </c>
      <c r="C209" s="116" t="s">
        <v>217</v>
      </c>
      <c r="D209" s="190">
        <v>0</v>
      </c>
      <c r="E209" s="190">
        <v>0</v>
      </c>
      <c r="F209" s="191">
        <v>0</v>
      </c>
    </row>
    <row r="210" spans="1:6" ht="18.75">
      <c r="A210" s="29">
        <v>18</v>
      </c>
      <c r="B210" s="118" t="s">
        <v>228</v>
      </c>
      <c r="C210" s="116" t="s">
        <v>217</v>
      </c>
      <c r="D210" s="190">
        <v>2400</v>
      </c>
      <c r="E210" s="190">
        <v>0</v>
      </c>
      <c r="F210" s="191">
        <v>0</v>
      </c>
    </row>
    <row r="211" spans="1:6" ht="18.75">
      <c r="A211" s="29">
        <v>19</v>
      </c>
      <c r="B211" s="118" t="s">
        <v>902</v>
      </c>
      <c r="C211" s="116" t="s">
        <v>217</v>
      </c>
      <c r="D211" s="190">
        <v>0</v>
      </c>
      <c r="E211" s="190">
        <v>0</v>
      </c>
      <c r="F211" s="191">
        <v>0</v>
      </c>
    </row>
    <row r="212" spans="1:6" ht="18.75">
      <c r="A212" s="29">
        <v>20</v>
      </c>
      <c r="B212" s="118" t="s">
        <v>230</v>
      </c>
      <c r="C212" s="112" t="s">
        <v>27</v>
      </c>
      <c r="D212" s="190">
        <v>0</v>
      </c>
      <c r="E212" s="190">
        <v>0</v>
      </c>
      <c r="F212" s="191">
        <v>0</v>
      </c>
    </row>
    <row r="213" spans="1:6" ht="18.75">
      <c r="A213" s="29">
        <v>21</v>
      </c>
      <c r="B213" s="118" t="s">
        <v>903</v>
      </c>
      <c r="C213" s="119" t="s">
        <v>217</v>
      </c>
      <c r="D213" s="190">
        <v>0</v>
      </c>
      <c r="E213" s="190">
        <v>0</v>
      </c>
      <c r="F213" s="191">
        <v>0</v>
      </c>
    </row>
    <row r="214" spans="1:6" ht="18.75">
      <c r="A214" s="29">
        <v>22</v>
      </c>
      <c r="B214" s="118" t="s">
        <v>478</v>
      </c>
      <c r="C214" s="116" t="s">
        <v>217</v>
      </c>
      <c r="D214" s="190">
        <v>0</v>
      </c>
      <c r="E214" s="190">
        <v>0</v>
      </c>
      <c r="F214" s="191">
        <v>0</v>
      </c>
    </row>
    <row r="215" spans="1:6" ht="18.75">
      <c r="A215" s="29">
        <v>23</v>
      </c>
      <c r="B215" s="118" t="s">
        <v>479</v>
      </c>
      <c r="C215" s="112" t="s">
        <v>27</v>
      </c>
      <c r="D215" s="190">
        <v>0</v>
      </c>
      <c r="E215" s="190">
        <v>0</v>
      </c>
      <c r="F215" s="191">
        <v>0</v>
      </c>
    </row>
    <row r="216" spans="1:6" ht="18.75">
      <c r="A216" s="29">
        <v>24</v>
      </c>
      <c r="B216" s="118" t="s">
        <v>480</v>
      </c>
      <c r="C216" s="112" t="s">
        <v>235</v>
      </c>
      <c r="D216" s="190">
        <v>0</v>
      </c>
      <c r="E216" s="190">
        <v>0</v>
      </c>
      <c r="F216" s="191">
        <v>0</v>
      </c>
    </row>
    <row r="217" spans="1:6" ht="18.75">
      <c r="A217" s="29">
        <v>25</v>
      </c>
      <c r="B217" s="118" t="s">
        <v>481</v>
      </c>
      <c r="C217" s="119" t="s">
        <v>217</v>
      </c>
      <c r="D217" s="190">
        <v>3191.1</v>
      </c>
      <c r="E217" s="190">
        <v>0</v>
      </c>
      <c r="F217" s="191">
        <v>5280</v>
      </c>
    </row>
    <row r="218" spans="1:6" ht="18.75">
      <c r="A218" s="29">
        <v>26</v>
      </c>
      <c r="B218" s="118" t="s">
        <v>482</v>
      </c>
      <c r="C218" s="119" t="s">
        <v>217</v>
      </c>
      <c r="D218" s="190">
        <v>0</v>
      </c>
      <c r="E218" s="190">
        <v>0</v>
      </c>
      <c r="F218" s="191">
        <v>0</v>
      </c>
    </row>
    <row r="219" spans="1:6" ht="18.75">
      <c r="A219" s="29">
        <v>27</v>
      </c>
      <c r="B219" s="118" t="s">
        <v>483</v>
      </c>
      <c r="C219" s="112" t="s">
        <v>27</v>
      </c>
      <c r="D219" s="190">
        <v>2300</v>
      </c>
      <c r="E219" s="190">
        <v>0</v>
      </c>
      <c r="F219" s="191">
        <v>6000</v>
      </c>
    </row>
    <row r="220" spans="1:6" ht="19.5" thickBot="1">
      <c r="A220" s="29">
        <v>28</v>
      </c>
      <c r="B220" s="118" t="s">
        <v>484</v>
      </c>
      <c r="C220" s="119" t="s">
        <v>217</v>
      </c>
      <c r="D220" s="190">
        <v>0</v>
      </c>
      <c r="E220" s="190">
        <v>0</v>
      </c>
      <c r="F220" s="191">
        <v>0</v>
      </c>
    </row>
    <row r="221" spans="1:6" ht="15.75" thickBot="1">
      <c r="A221" s="301" t="s">
        <v>240</v>
      </c>
      <c r="B221" s="302"/>
      <c r="C221" s="14" t="s">
        <v>322</v>
      </c>
      <c r="D221" s="18">
        <f>SUM(D222:D241)</f>
        <v>3000</v>
      </c>
      <c r="E221" s="18">
        <f>SUM(E222:E241)</f>
        <v>5408</v>
      </c>
      <c r="F221" s="20">
        <f>SUM(F222:F241)</f>
        <v>25161</v>
      </c>
    </row>
    <row r="222" spans="1:6" ht="15">
      <c r="A222" s="46">
        <v>1</v>
      </c>
      <c r="B222" s="326" t="s">
        <v>904</v>
      </c>
      <c r="C222" s="86" t="s">
        <v>24</v>
      </c>
      <c r="D222" s="47">
        <v>2500</v>
      </c>
      <c r="E222" s="124">
        <v>1500</v>
      </c>
      <c r="F222" s="184">
        <v>6580</v>
      </c>
    </row>
    <row r="223" spans="1:6" ht="15">
      <c r="A223" s="29">
        <f>+A222+1</f>
        <v>2</v>
      </c>
      <c r="B223" s="327"/>
      <c r="C223" s="106" t="s">
        <v>27</v>
      </c>
      <c r="D223" s="31">
        <v>0</v>
      </c>
      <c r="E223" s="34">
        <v>500</v>
      </c>
      <c r="F223" s="195">
        <v>5281</v>
      </c>
    </row>
    <row r="224" spans="1:6" ht="15">
      <c r="A224" s="29">
        <f aca="true" t="shared" si="10" ref="A224:A241">+A223+1</f>
        <v>3</v>
      </c>
      <c r="B224" s="327"/>
      <c r="C224" s="36" t="s">
        <v>42</v>
      </c>
      <c r="D224" s="31">
        <v>0</v>
      </c>
      <c r="E224" s="34">
        <v>0</v>
      </c>
      <c r="F224" s="196">
        <v>0</v>
      </c>
    </row>
    <row r="225" spans="1:6" ht="15">
      <c r="A225" s="29">
        <f t="shared" si="10"/>
        <v>4</v>
      </c>
      <c r="B225" s="106" t="s">
        <v>905</v>
      </c>
      <c r="C225" s="36" t="s">
        <v>42</v>
      </c>
      <c r="D225" s="31">
        <v>0</v>
      </c>
      <c r="E225" s="34">
        <v>308</v>
      </c>
      <c r="F225" s="174">
        <v>1192</v>
      </c>
    </row>
    <row r="226" spans="1:6" ht="15">
      <c r="A226" s="29">
        <f t="shared" si="10"/>
        <v>5</v>
      </c>
      <c r="B226" s="106" t="s">
        <v>906</v>
      </c>
      <c r="C226" s="106" t="s">
        <v>27</v>
      </c>
      <c r="D226" s="31">
        <v>0</v>
      </c>
      <c r="E226" s="195">
        <v>0</v>
      </c>
      <c r="F226" s="195">
        <v>7500</v>
      </c>
    </row>
    <row r="227" spans="1:6" ht="15">
      <c r="A227" s="29">
        <f t="shared" si="10"/>
        <v>6</v>
      </c>
      <c r="B227" s="106" t="s">
        <v>907</v>
      </c>
      <c r="C227" s="106" t="s">
        <v>217</v>
      </c>
      <c r="D227" s="31">
        <v>0</v>
      </c>
      <c r="E227" s="34">
        <v>0</v>
      </c>
      <c r="F227" s="174">
        <v>0</v>
      </c>
    </row>
    <row r="228" spans="1:6" ht="15">
      <c r="A228" s="29">
        <f t="shared" si="10"/>
        <v>7</v>
      </c>
      <c r="B228" s="106" t="s">
        <v>908</v>
      </c>
      <c r="C228" s="106" t="s">
        <v>217</v>
      </c>
      <c r="D228" s="31">
        <v>0</v>
      </c>
      <c r="E228" s="34">
        <v>1700</v>
      </c>
      <c r="F228" s="174">
        <v>1008</v>
      </c>
    </row>
    <row r="229" spans="1:6" ht="15">
      <c r="A229" s="29">
        <f t="shared" si="10"/>
        <v>8</v>
      </c>
      <c r="B229" s="106" t="s">
        <v>909</v>
      </c>
      <c r="C229" s="106" t="s">
        <v>217</v>
      </c>
      <c r="D229" s="31">
        <v>0</v>
      </c>
      <c r="E229" s="34">
        <v>900</v>
      </c>
      <c r="F229" s="174">
        <v>3100</v>
      </c>
    </row>
    <row r="230" spans="1:6" ht="15">
      <c r="A230" s="29">
        <f t="shared" si="10"/>
        <v>9</v>
      </c>
      <c r="B230" s="106" t="s">
        <v>910</v>
      </c>
      <c r="C230" s="106" t="s">
        <v>217</v>
      </c>
      <c r="D230" s="31">
        <v>0</v>
      </c>
      <c r="E230" s="34">
        <v>0</v>
      </c>
      <c r="F230" s="174">
        <v>0</v>
      </c>
    </row>
    <row r="231" spans="1:6" ht="15">
      <c r="A231" s="29">
        <f t="shared" si="10"/>
        <v>10</v>
      </c>
      <c r="B231" s="106" t="s">
        <v>911</v>
      </c>
      <c r="C231" s="106" t="s">
        <v>217</v>
      </c>
      <c r="D231" s="31">
        <v>0</v>
      </c>
      <c r="E231" s="34">
        <v>0</v>
      </c>
      <c r="F231" s="174">
        <v>0</v>
      </c>
    </row>
    <row r="232" spans="1:6" ht="15">
      <c r="A232" s="29">
        <f t="shared" si="10"/>
        <v>11</v>
      </c>
      <c r="B232" s="106" t="s">
        <v>912</v>
      </c>
      <c r="C232" s="106" t="s">
        <v>217</v>
      </c>
      <c r="D232" s="31">
        <v>0</v>
      </c>
      <c r="E232" s="34">
        <v>0</v>
      </c>
      <c r="F232" s="174">
        <v>0</v>
      </c>
    </row>
    <row r="233" spans="1:6" ht="15">
      <c r="A233" s="29">
        <f t="shared" si="10"/>
        <v>12</v>
      </c>
      <c r="B233" s="106" t="s">
        <v>913</v>
      </c>
      <c r="C233" s="106" t="s">
        <v>1080</v>
      </c>
      <c r="D233" s="31">
        <v>0</v>
      </c>
      <c r="E233" s="34">
        <v>0</v>
      </c>
      <c r="F233" s="174">
        <v>0</v>
      </c>
    </row>
    <row r="234" spans="1:6" ht="15">
      <c r="A234" s="29">
        <f t="shared" si="10"/>
        <v>13</v>
      </c>
      <c r="B234" s="106" t="s">
        <v>914</v>
      </c>
      <c r="C234" s="197" t="s">
        <v>194</v>
      </c>
      <c r="D234" s="31">
        <v>0</v>
      </c>
      <c r="E234" s="34">
        <v>0</v>
      </c>
      <c r="F234" s="174">
        <v>0</v>
      </c>
    </row>
    <row r="235" spans="1:6" ht="15">
      <c r="A235" s="29">
        <f t="shared" si="10"/>
        <v>14</v>
      </c>
      <c r="B235" s="106" t="s">
        <v>915</v>
      </c>
      <c r="C235" s="106" t="s">
        <v>217</v>
      </c>
      <c r="D235" s="31">
        <v>0</v>
      </c>
      <c r="E235" s="34">
        <v>0</v>
      </c>
      <c r="F235" s="174">
        <v>0</v>
      </c>
    </row>
    <row r="236" spans="1:6" ht="15">
      <c r="A236" s="29">
        <f t="shared" si="10"/>
        <v>15</v>
      </c>
      <c r="B236" s="106" t="s">
        <v>916</v>
      </c>
      <c r="C236" s="106" t="s">
        <v>217</v>
      </c>
      <c r="D236" s="31">
        <v>500</v>
      </c>
      <c r="E236" s="34">
        <v>500</v>
      </c>
      <c r="F236" s="174">
        <v>500</v>
      </c>
    </row>
    <row r="237" spans="1:6" ht="15">
      <c r="A237" s="29">
        <f t="shared" si="10"/>
        <v>16</v>
      </c>
      <c r="B237" s="327" t="s">
        <v>917</v>
      </c>
      <c r="C237" s="106" t="s">
        <v>217</v>
      </c>
      <c r="D237" s="31">
        <v>0</v>
      </c>
      <c r="E237" s="34">
        <v>0</v>
      </c>
      <c r="F237" s="174">
        <v>0</v>
      </c>
    </row>
    <row r="238" spans="1:6" ht="15">
      <c r="A238" s="29">
        <f t="shared" si="10"/>
        <v>17</v>
      </c>
      <c r="B238" s="327"/>
      <c r="C238" s="106" t="s">
        <v>217</v>
      </c>
      <c r="D238" s="31">
        <v>0</v>
      </c>
      <c r="E238" s="34">
        <v>0</v>
      </c>
      <c r="F238" s="174">
        <v>0</v>
      </c>
    </row>
    <row r="239" spans="1:6" ht="15">
      <c r="A239" s="29">
        <f t="shared" si="10"/>
        <v>18</v>
      </c>
      <c r="B239" s="106" t="s">
        <v>918</v>
      </c>
      <c r="C239" s="106" t="s">
        <v>217</v>
      </c>
      <c r="D239" s="31">
        <v>0</v>
      </c>
      <c r="E239" s="34">
        <v>0</v>
      </c>
      <c r="F239" s="174">
        <v>0</v>
      </c>
    </row>
    <row r="240" spans="1:6" ht="15">
      <c r="A240" s="29">
        <f t="shared" si="10"/>
        <v>19</v>
      </c>
      <c r="B240" s="106" t="s">
        <v>919</v>
      </c>
      <c r="C240" s="106" t="s">
        <v>194</v>
      </c>
      <c r="D240" s="31">
        <v>0</v>
      </c>
      <c r="E240" s="34">
        <v>0</v>
      </c>
      <c r="F240" s="174">
        <v>0</v>
      </c>
    </row>
    <row r="241" spans="1:6" ht="15">
      <c r="A241" s="29">
        <f t="shared" si="10"/>
        <v>20</v>
      </c>
      <c r="B241" s="106" t="s">
        <v>920</v>
      </c>
      <c r="C241" s="106" t="s">
        <v>217</v>
      </c>
      <c r="D241" s="31">
        <v>0</v>
      </c>
      <c r="E241" s="34">
        <v>0</v>
      </c>
      <c r="F241" s="174">
        <v>0</v>
      </c>
    </row>
    <row r="242" spans="1:6" ht="15">
      <c r="A242" s="102">
        <v>21</v>
      </c>
      <c r="B242" s="106" t="s">
        <v>921</v>
      </c>
      <c r="C242" s="106" t="s">
        <v>217</v>
      </c>
      <c r="D242" s="31">
        <v>0</v>
      </c>
      <c r="E242" s="34">
        <v>300</v>
      </c>
      <c r="F242" s="174">
        <v>1200</v>
      </c>
    </row>
    <row r="243" spans="1:6" ht="15">
      <c r="A243" s="102">
        <v>22</v>
      </c>
      <c r="B243" s="106" t="s">
        <v>908</v>
      </c>
      <c r="C243" s="106" t="s">
        <v>27</v>
      </c>
      <c r="D243" s="31">
        <v>0</v>
      </c>
      <c r="E243" s="34">
        <v>1550.3</v>
      </c>
      <c r="F243" s="174">
        <v>1500</v>
      </c>
    </row>
    <row r="244" spans="1:6" ht="15.75" thickBot="1">
      <c r="A244" s="198">
        <v>23</v>
      </c>
      <c r="B244" s="107" t="s">
        <v>922</v>
      </c>
      <c r="C244" s="106" t="s">
        <v>217</v>
      </c>
      <c r="D244" s="31">
        <v>0</v>
      </c>
      <c r="E244" s="34">
        <v>0</v>
      </c>
      <c r="F244" s="174">
        <v>0</v>
      </c>
    </row>
    <row r="245" spans="1:6" ht="15.75" thickBot="1">
      <c r="A245" s="301" t="s">
        <v>262</v>
      </c>
      <c r="B245" s="302"/>
      <c r="C245" s="14" t="s">
        <v>322</v>
      </c>
      <c r="D245" s="18">
        <f>SUM(D246:D261)</f>
        <v>10677.9</v>
      </c>
      <c r="E245" s="18">
        <f>+SUM(E246:E261)</f>
        <v>6076.800000000001</v>
      </c>
      <c r="F245" s="20">
        <f>SUM(F246:F261)</f>
        <v>18242.491</v>
      </c>
    </row>
    <row r="246" spans="1:6" ht="15">
      <c r="A246" s="46">
        <v>1</v>
      </c>
      <c r="B246" s="311" t="s">
        <v>923</v>
      </c>
      <c r="C246" s="47" t="s">
        <v>33</v>
      </c>
      <c r="D246" s="179">
        <v>4720</v>
      </c>
      <c r="E246" s="199">
        <v>0</v>
      </c>
      <c r="F246" s="200">
        <v>2991.991</v>
      </c>
    </row>
    <row r="247" spans="1:6" ht="15">
      <c r="A247" s="29">
        <f>+A246+1</f>
        <v>2</v>
      </c>
      <c r="B247" s="309"/>
      <c r="C247" s="31" t="s">
        <v>264</v>
      </c>
      <c r="D247" s="10">
        <v>0</v>
      </c>
      <c r="E247" s="201">
        <v>0</v>
      </c>
      <c r="F247" s="202">
        <v>0</v>
      </c>
    </row>
    <row r="248" spans="1:6" ht="15">
      <c r="A248" s="29">
        <f aca="true" t="shared" si="11" ref="A248:A261">+A247+1</f>
        <v>3</v>
      </c>
      <c r="B248" s="309"/>
      <c r="C248" s="31" t="s">
        <v>264</v>
      </c>
      <c r="D248" s="10">
        <v>0</v>
      </c>
      <c r="E248" s="201">
        <v>0</v>
      </c>
      <c r="F248" s="202">
        <v>0</v>
      </c>
    </row>
    <row r="249" spans="1:6" ht="15">
      <c r="A249" s="29">
        <f t="shared" si="11"/>
        <v>4</v>
      </c>
      <c r="B249" s="36" t="s">
        <v>506</v>
      </c>
      <c r="C249" s="36" t="s">
        <v>42</v>
      </c>
      <c r="D249" s="10">
        <v>0</v>
      </c>
      <c r="E249" s="201">
        <v>0</v>
      </c>
      <c r="F249" s="10">
        <v>3047</v>
      </c>
    </row>
    <row r="250" spans="1:6" ht="15">
      <c r="A250" s="29">
        <f t="shared" si="11"/>
        <v>5</v>
      </c>
      <c r="B250" s="36" t="s">
        <v>507</v>
      </c>
      <c r="C250" s="36" t="s">
        <v>42</v>
      </c>
      <c r="D250" s="10">
        <v>0</v>
      </c>
      <c r="E250" s="201">
        <v>0</v>
      </c>
      <c r="F250" s="202">
        <v>0</v>
      </c>
    </row>
    <row r="251" spans="1:6" ht="15">
      <c r="A251" s="29">
        <f t="shared" si="11"/>
        <v>6</v>
      </c>
      <c r="B251" s="36" t="s">
        <v>508</v>
      </c>
      <c r="C251" s="36" t="s">
        <v>42</v>
      </c>
      <c r="D251" s="10">
        <v>0</v>
      </c>
      <c r="E251" s="203">
        <v>0</v>
      </c>
      <c r="F251" s="202">
        <v>513</v>
      </c>
    </row>
    <row r="252" spans="1:6" ht="15">
      <c r="A252" s="29">
        <f t="shared" si="11"/>
        <v>7</v>
      </c>
      <c r="B252" s="36" t="s">
        <v>509</v>
      </c>
      <c r="C252" s="36" t="s">
        <v>42</v>
      </c>
      <c r="D252" s="10">
        <v>0</v>
      </c>
      <c r="E252" s="201">
        <v>0</v>
      </c>
      <c r="F252" s="202">
        <v>0</v>
      </c>
    </row>
    <row r="253" spans="1:6" ht="15">
      <c r="A253" s="29">
        <f t="shared" si="11"/>
        <v>8</v>
      </c>
      <c r="B253" s="36" t="s">
        <v>510</v>
      </c>
      <c r="C253" s="36" t="s">
        <v>42</v>
      </c>
      <c r="D253" s="10">
        <v>0</v>
      </c>
      <c r="E253" s="201">
        <v>0</v>
      </c>
      <c r="F253" s="202">
        <v>0</v>
      </c>
    </row>
    <row r="254" spans="1:6" ht="15">
      <c r="A254" s="29">
        <f t="shared" si="11"/>
        <v>9</v>
      </c>
      <c r="B254" s="36" t="s">
        <v>511</v>
      </c>
      <c r="C254" s="36" t="s">
        <v>42</v>
      </c>
      <c r="D254" s="10">
        <v>0</v>
      </c>
      <c r="E254" s="201">
        <v>0</v>
      </c>
      <c r="F254" s="204">
        <v>0</v>
      </c>
    </row>
    <row r="255" spans="1:6" ht="15">
      <c r="A255" s="29">
        <f t="shared" si="11"/>
        <v>10</v>
      </c>
      <c r="B255" s="36" t="s">
        <v>512</v>
      </c>
      <c r="C255" s="36" t="s">
        <v>42</v>
      </c>
      <c r="D255" s="205">
        <v>5957.9</v>
      </c>
      <c r="E255" s="206">
        <v>0</v>
      </c>
      <c r="F255" s="207">
        <v>2120</v>
      </c>
    </row>
    <row r="256" spans="1:6" ht="15">
      <c r="A256" s="29">
        <f t="shared" si="11"/>
        <v>11</v>
      </c>
      <c r="B256" s="36" t="s">
        <v>513</v>
      </c>
      <c r="C256" s="36" t="s">
        <v>42</v>
      </c>
      <c r="D256" s="10">
        <v>0</v>
      </c>
      <c r="E256" s="201">
        <v>899.9</v>
      </c>
      <c r="F256" s="207">
        <v>1942</v>
      </c>
    </row>
    <row r="257" spans="1:6" ht="15">
      <c r="A257" s="29">
        <f t="shared" si="11"/>
        <v>12</v>
      </c>
      <c r="B257" s="36" t="s">
        <v>514</v>
      </c>
      <c r="C257" s="36" t="s">
        <v>42</v>
      </c>
      <c r="D257" s="10">
        <v>0</v>
      </c>
      <c r="E257" s="201">
        <v>0</v>
      </c>
      <c r="F257" s="202">
        <v>0</v>
      </c>
    </row>
    <row r="258" spans="1:6" ht="15">
      <c r="A258" s="29">
        <f t="shared" si="11"/>
        <v>13</v>
      </c>
      <c r="B258" s="36" t="s">
        <v>515</v>
      </c>
      <c r="C258" s="36" t="s">
        <v>42</v>
      </c>
      <c r="D258" s="10">
        <v>0</v>
      </c>
      <c r="E258" s="201">
        <v>2915.3</v>
      </c>
      <c r="F258" s="202">
        <v>0</v>
      </c>
    </row>
    <row r="259" spans="1:6" ht="15">
      <c r="A259" s="29">
        <f t="shared" si="11"/>
        <v>14</v>
      </c>
      <c r="B259" s="36" t="s">
        <v>516</v>
      </c>
      <c r="C259" s="36" t="s">
        <v>42</v>
      </c>
      <c r="D259" s="10">
        <v>0</v>
      </c>
      <c r="E259" s="10">
        <f>380+445</f>
        <v>825</v>
      </c>
      <c r="F259" s="10">
        <v>217.5</v>
      </c>
    </row>
    <row r="260" spans="1:6" ht="15">
      <c r="A260" s="29">
        <f t="shared" si="11"/>
        <v>15</v>
      </c>
      <c r="B260" s="36" t="s">
        <v>517</v>
      </c>
      <c r="C260" s="36" t="s">
        <v>42</v>
      </c>
      <c r="D260" s="10">
        <v>0</v>
      </c>
      <c r="E260" s="201">
        <v>0</v>
      </c>
      <c r="F260" s="202">
        <v>7411</v>
      </c>
    </row>
    <row r="261" spans="1:6" ht="15.75" thickBot="1">
      <c r="A261" s="37">
        <f t="shared" si="11"/>
        <v>16</v>
      </c>
      <c r="B261" s="39" t="s">
        <v>518</v>
      </c>
      <c r="C261" s="39" t="s">
        <v>42</v>
      </c>
      <c r="D261" s="182">
        <v>0</v>
      </c>
      <c r="E261" s="208">
        <v>1436.6</v>
      </c>
      <c r="F261" s="209">
        <v>0</v>
      </c>
    </row>
    <row r="262" spans="1:6" ht="15.75" thickBot="1">
      <c r="A262" s="301" t="s">
        <v>826</v>
      </c>
      <c r="B262" s="302"/>
      <c r="C262" s="14" t="s">
        <v>322</v>
      </c>
      <c r="D262" s="18">
        <f>SUM(D263:D282)</f>
        <v>13100</v>
      </c>
      <c r="E262" s="18">
        <f>SUM(E263:E282)</f>
        <v>5857.5</v>
      </c>
      <c r="F262" s="20">
        <f>SUM(F263:F282)</f>
        <v>14976.9</v>
      </c>
    </row>
    <row r="263" spans="1:6" ht="15">
      <c r="A263" s="46">
        <v>1</v>
      </c>
      <c r="B263" s="311" t="s">
        <v>924</v>
      </c>
      <c r="C263" s="47" t="s">
        <v>280</v>
      </c>
      <c r="D263" s="47">
        <v>0</v>
      </c>
      <c r="E263" s="5">
        <v>0</v>
      </c>
      <c r="F263" s="169">
        <v>0</v>
      </c>
    </row>
    <row r="264" spans="1:6" ht="15">
      <c r="A264" s="29">
        <f>+A263+1</f>
        <v>2</v>
      </c>
      <c r="B264" s="309"/>
      <c r="C264" s="31" t="s">
        <v>282</v>
      </c>
      <c r="D264" s="31">
        <v>0</v>
      </c>
      <c r="E264" s="4">
        <v>0</v>
      </c>
      <c r="F264" s="10">
        <v>0</v>
      </c>
    </row>
    <row r="265" spans="1:6" ht="15">
      <c r="A265" s="29">
        <f aca="true" t="shared" si="12" ref="A265:A282">+A264+1</f>
        <v>3</v>
      </c>
      <c r="B265" s="309"/>
      <c r="C265" s="31" t="s">
        <v>282</v>
      </c>
      <c r="D265" s="31">
        <v>0</v>
      </c>
      <c r="E265" s="4">
        <v>0</v>
      </c>
      <c r="F265" s="10">
        <v>0</v>
      </c>
    </row>
    <row r="266" spans="1:6" ht="15">
      <c r="A266" s="29">
        <f t="shared" si="12"/>
        <v>4</v>
      </c>
      <c r="B266" s="36" t="s">
        <v>520</v>
      </c>
      <c r="C266" s="36" t="s">
        <v>285</v>
      </c>
      <c r="D266" s="31">
        <v>0</v>
      </c>
      <c r="E266" s="4">
        <v>0</v>
      </c>
      <c r="F266" s="10">
        <v>0</v>
      </c>
    </row>
    <row r="267" spans="1:6" ht="15">
      <c r="A267" s="29">
        <f t="shared" si="12"/>
        <v>5</v>
      </c>
      <c r="B267" s="36" t="s">
        <v>521</v>
      </c>
      <c r="C267" s="36" t="s">
        <v>287</v>
      </c>
      <c r="D267" s="31">
        <v>0</v>
      </c>
      <c r="E267" s="4">
        <v>0</v>
      </c>
      <c r="F267" s="10">
        <v>0</v>
      </c>
    </row>
    <row r="268" spans="1:6" ht="15">
      <c r="A268" s="29">
        <f t="shared" si="12"/>
        <v>6</v>
      </c>
      <c r="B268" s="36" t="s">
        <v>522</v>
      </c>
      <c r="C268" s="36" t="s">
        <v>289</v>
      </c>
      <c r="D268" s="31">
        <v>0</v>
      </c>
      <c r="E268" s="4">
        <v>0</v>
      </c>
      <c r="F268" s="10">
        <v>0</v>
      </c>
    </row>
    <row r="269" spans="1:6" ht="15">
      <c r="A269" s="29">
        <f t="shared" si="12"/>
        <v>7</v>
      </c>
      <c r="B269" s="36" t="s">
        <v>523</v>
      </c>
      <c r="C269" s="36" t="s">
        <v>285</v>
      </c>
      <c r="D269" s="31">
        <v>0</v>
      </c>
      <c r="E269" s="4">
        <v>0</v>
      </c>
      <c r="F269" s="10">
        <v>0</v>
      </c>
    </row>
    <row r="270" spans="1:6" ht="15">
      <c r="A270" s="29">
        <f t="shared" si="12"/>
        <v>8</v>
      </c>
      <c r="B270" s="36" t="s">
        <v>524</v>
      </c>
      <c r="C270" s="36" t="s">
        <v>287</v>
      </c>
      <c r="D270" s="31">
        <v>0</v>
      </c>
      <c r="E270" s="4">
        <v>618.5</v>
      </c>
      <c r="F270" s="10">
        <v>0</v>
      </c>
    </row>
    <row r="271" spans="1:6" ht="15">
      <c r="A271" s="29">
        <f t="shared" si="12"/>
        <v>9</v>
      </c>
      <c r="B271" s="36" t="s">
        <v>525</v>
      </c>
      <c r="C271" s="36" t="s">
        <v>287</v>
      </c>
      <c r="D271" s="31">
        <v>4500</v>
      </c>
      <c r="E271" s="4">
        <v>574</v>
      </c>
      <c r="F271" s="10">
        <v>560</v>
      </c>
    </row>
    <row r="272" spans="1:6" ht="15">
      <c r="A272" s="29">
        <f t="shared" si="12"/>
        <v>10</v>
      </c>
      <c r="B272" s="36" t="s">
        <v>526</v>
      </c>
      <c r="C272" s="36" t="s">
        <v>287</v>
      </c>
      <c r="D272" s="31">
        <v>0</v>
      </c>
      <c r="E272" s="4">
        <v>500</v>
      </c>
      <c r="F272" s="10">
        <v>1000</v>
      </c>
    </row>
    <row r="273" spans="1:6" ht="15">
      <c r="A273" s="29">
        <f t="shared" si="12"/>
        <v>11</v>
      </c>
      <c r="B273" s="36" t="s">
        <v>527</v>
      </c>
      <c r="C273" s="36" t="s">
        <v>296</v>
      </c>
      <c r="D273" s="31">
        <v>0</v>
      </c>
      <c r="E273" s="4">
        <v>0</v>
      </c>
      <c r="F273" s="10">
        <v>504</v>
      </c>
    </row>
    <row r="274" spans="1:6" ht="15">
      <c r="A274" s="29">
        <f t="shared" si="12"/>
        <v>12</v>
      </c>
      <c r="B274" s="36" t="s">
        <v>528</v>
      </c>
      <c r="C274" s="36" t="s">
        <v>287</v>
      </c>
      <c r="D274" s="31">
        <v>3750</v>
      </c>
      <c r="E274" s="4">
        <v>540</v>
      </c>
      <c r="F274" s="10">
        <v>709.9</v>
      </c>
    </row>
    <row r="275" spans="1:6" ht="15">
      <c r="A275" s="29">
        <f t="shared" si="12"/>
        <v>13</v>
      </c>
      <c r="B275" s="36" t="s">
        <v>529</v>
      </c>
      <c r="C275" s="36" t="s">
        <v>287</v>
      </c>
      <c r="D275" s="31">
        <v>0</v>
      </c>
      <c r="E275" s="4">
        <v>475</v>
      </c>
      <c r="F275" s="10">
        <v>1110</v>
      </c>
    </row>
    <row r="276" spans="1:6" ht="15">
      <c r="A276" s="29">
        <f t="shared" si="12"/>
        <v>14</v>
      </c>
      <c r="B276" s="36" t="s">
        <v>530</v>
      </c>
      <c r="C276" s="36" t="s">
        <v>285</v>
      </c>
      <c r="D276" s="31">
        <v>0</v>
      </c>
      <c r="E276" s="4">
        <v>585</v>
      </c>
      <c r="F276" s="10">
        <v>2176</v>
      </c>
    </row>
    <row r="277" spans="1:6" ht="15">
      <c r="A277" s="29">
        <f t="shared" si="12"/>
        <v>15</v>
      </c>
      <c r="B277" s="36" t="s">
        <v>531</v>
      </c>
      <c r="C277" s="36" t="s">
        <v>296</v>
      </c>
      <c r="D277" s="31">
        <v>0</v>
      </c>
      <c r="E277" s="4">
        <v>0</v>
      </c>
      <c r="F277" s="10">
        <v>0</v>
      </c>
    </row>
    <row r="278" spans="1:6" ht="15">
      <c r="A278" s="29">
        <f t="shared" si="12"/>
        <v>16</v>
      </c>
      <c r="B278" s="36" t="s">
        <v>532</v>
      </c>
      <c r="C278" s="36" t="s">
        <v>289</v>
      </c>
      <c r="D278" s="31">
        <v>0</v>
      </c>
      <c r="E278" s="4">
        <v>550</v>
      </c>
      <c r="F278" s="10">
        <v>2400</v>
      </c>
    </row>
    <row r="279" spans="1:6" ht="15">
      <c r="A279" s="29">
        <f t="shared" si="12"/>
        <v>17</v>
      </c>
      <c r="B279" s="36" t="s">
        <v>533</v>
      </c>
      <c r="C279" s="36" t="s">
        <v>287</v>
      </c>
      <c r="D279" s="31">
        <v>0</v>
      </c>
      <c r="E279" s="4">
        <v>0</v>
      </c>
      <c r="F279" s="10">
        <v>0</v>
      </c>
    </row>
    <row r="280" spans="1:6" ht="15">
      <c r="A280" s="29">
        <f t="shared" si="12"/>
        <v>18</v>
      </c>
      <c r="B280" s="36" t="s">
        <v>534</v>
      </c>
      <c r="C280" s="36" t="s">
        <v>287</v>
      </c>
      <c r="D280" s="31">
        <v>4850</v>
      </c>
      <c r="E280" s="4">
        <v>775</v>
      </c>
      <c r="F280" s="10">
        <v>2327</v>
      </c>
    </row>
    <row r="281" spans="1:6" ht="15">
      <c r="A281" s="29">
        <f t="shared" si="12"/>
        <v>19</v>
      </c>
      <c r="B281" s="36" t="s">
        <v>535</v>
      </c>
      <c r="C281" s="36" t="s">
        <v>287</v>
      </c>
      <c r="D281" s="31">
        <v>0</v>
      </c>
      <c r="E281" s="4">
        <v>690</v>
      </c>
      <c r="F281" s="10">
        <v>2790</v>
      </c>
    </row>
    <row r="282" spans="1:6" ht="15.75" thickBot="1">
      <c r="A282" s="37">
        <f t="shared" si="12"/>
        <v>20</v>
      </c>
      <c r="B282" s="39" t="s">
        <v>536</v>
      </c>
      <c r="C282" s="39" t="s">
        <v>285</v>
      </c>
      <c r="D282" s="40">
        <v>0</v>
      </c>
      <c r="E282" s="41">
        <v>550</v>
      </c>
      <c r="F282" s="170">
        <v>1400</v>
      </c>
    </row>
    <row r="283" spans="1:6" ht="15.75" thickBot="1">
      <c r="A283" s="301" t="s">
        <v>306</v>
      </c>
      <c r="B283" s="302"/>
      <c r="C283" s="14" t="s">
        <v>322</v>
      </c>
      <c r="D283" s="18">
        <f>SUM(D284:D285)</f>
        <v>0</v>
      </c>
      <c r="E283" s="18">
        <f>SUM(E284:E285)</f>
        <v>0</v>
      </c>
      <c r="F283" s="20">
        <f>SUM(F284:F285)</f>
        <v>0</v>
      </c>
    </row>
    <row r="284" spans="1:6" ht="15">
      <c r="A284" s="46">
        <v>1</v>
      </c>
      <c r="B284" s="330" t="s">
        <v>537</v>
      </c>
      <c r="C284" s="47" t="s">
        <v>24</v>
      </c>
      <c r="D284" s="47">
        <v>0</v>
      </c>
      <c r="E284" s="124">
        <v>0</v>
      </c>
      <c r="F284" s="184">
        <v>0</v>
      </c>
    </row>
    <row r="285" spans="1:6" ht="15">
      <c r="A285" s="29">
        <f>+A284+1</f>
        <v>2</v>
      </c>
      <c r="B285" s="311"/>
      <c r="C285" s="31" t="s">
        <v>34</v>
      </c>
      <c r="D285" s="31">
        <v>0</v>
      </c>
      <c r="E285" s="34">
        <v>0</v>
      </c>
      <c r="F285" s="174">
        <v>0</v>
      </c>
    </row>
  </sheetData>
  <mergeCells count="45">
    <mergeCell ref="B263:B265"/>
    <mergeCell ref="A283:B283"/>
    <mergeCell ref="B284:B285"/>
    <mergeCell ref="B222:B224"/>
    <mergeCell ref="B237:B238"/>
    <mergeCell ref="A245:B245"/>
    <mergeCell ref="B246:B248"/>
    <mergeCell ref="A262:B262"/>
    <mergeCell ref="A160:B160"/>
    <mergeCell ref="B161:B163"/>
    <mergeCell ref="A164:A165"/>
    <mergeCell ref="B164:B165"/>
    <mergeCell ref="A177:B177"/>
    <mergeCell ref="A161:A163"/>
    <mergeCell ref="A167:A168"/>
    <mergeCell ref="B167:B168"/>
    <mergeCell ref="A103:B103"/>
    <mergeCell ref="B104:B106"/>
    <mergeCell ref="A121:B121"/>
    <mergeCell ref="B122:B124"/>
    <mergeCell ref="A141:B141"/>
    <mergeCell ref="B90:B91"/>
    <mergeCell ref="A7:F7"/>
    <mergeCell ref="A8:B8"/>
    <mergeCell ref="B9:B15"/>
    <mergeCell ref="A16:B16"/>
    <mergeCell ref="B17:B19"/>
    <mergeCell ref="B37:B38"/>
    <mergeCell ref="A52:B52"/>
    <mergeCell ref="B53:B55"/>
    <mergeCell ref="A69:B69"/>
    <mergeCell ref="B70:B72"/>
    <mergeCell ref="A89:B89"/>
    <mergeCell ref="A2:F2"/>
    <mergeCell ref="D3:F3"/>
    <mergeCell ref="A4:A5"/>
    <mergeCell ref="B4:B5"/>
    <mergeCell ref="C4:C5"/>
    <mergeCell ref="D4:F4"/>
    <mergeCell ref="B178:B179"/>
    <mergeCell ref="A192:B192"/>
    <mergeCell ref="A221:B221"/>
    <mergeCell ref="A178:A179"/>
    <mergeCell ref="B193:B194"/>
    <mergeCell ref="B197:B201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285"/>
  <sheetViews>
    <sheetView workbookViewId="0" topLeftCell="A1">
      <selection activeCell="A2" sqref="A2:F2"/>
    </sheetView>
  </sheetViews>
  <sheetFormatPr defaultColWidth="9.140625" defaultRowHeight="15"/>
  <cols>
    <col min="1" max="1" width="5.57421875" style="210" customWidth="1"/>
    <col min="2" max="2" width="34.8515625" style="11" customWidth="1"/>
    <col min="3" max="3" width="25.28125" style="11" customWidth="1"/>
    <col min="4" max="6" width="18.7109375" style="11" customWidth="1"/>
    <col min="7" max="16384" width="9.140625" style="11" customWidth="1"/>
  </cols>
  <sheetData>
    <row r="1" ht="15">
      <c r="A1" s="11"/>
    </row>
    <row r="2" spans="1:6" ht="63.75" customHeight="1">
      <c r="A2" s="315" t="s">
        <v>1258</v>
      </c>
      <c r="B2" s="315"/>
      <c r="C2" s="315"/>
      <c r="D2" s="315"/>
      <c r="E2" s="315"/>
      <c r="F2" s="315"/>
    </row>
    <row r="3" spans="1:6" ht="15.75" thickBot="1">
      <c r="A3" s="12"/>
      <c r="B3" s="12"/>
      <c r="C3" s="12"/>
      <c r="D3" s="357"/>
      <c r="E3" s="357"/>
      <c r="F3" s="357"/>
    </row>
    <row r="4" spans="1:6" ht="15">
      <c r="A4" s="342" t="s">
        <v>2</v>
      </c>
      <c r="B4" s="344" t="s">
        <v>538</v>
      </c>
      <c r="C4" s="344" t="s">
        <v>539</v>
      </c>
      <c r="D4" s="346" t="s">
        <v>925</v>
      </c>
      <c r="E4" s="347"/>
      <c r="F4" s="348"/>
    </row>
    <row r="5" spans="1:6" ht="15.75" thickBot="1">
      <c r="A5" s="343"/>
      <c r="B5" s="345"/>
      <c r="C5" s="345"/>
      <c r="D5" s="166" t="s">
        <v>926</v>
      </c>
      <c r="E5" s="166" t="s">
        <v>927</v>
      </c>
      <c r="F5" s="167" t="s">
        <v>928</v>
      </c>
    </row>
    <row r="6" spans="1:6" ht="15.75" thickBot="1">
      <c r="A6" s="17">
        <v>1</v>
      </c>
      <c r="B6" s="14">
        <v>2</v>
      </c>
      <c r="C6" s="14">
        <v>3</v>
      </c>
      <c r="D6" s="14">
        <v>4</v>
      </c>
      <c r="E6" s="14">
        <v>5</v>
      </c>
      <c r="F6" s="16">
        <v>6</v>
      </c>
    </row>
    <row r="7" spans="1:6" ht="15.75" thickBot="1">
      <c r="A7" s="358" t="s">
        <v>549</v>
      </c>
      <c r="B7" s="359"/>
      <c r="C7" s="359"/>
      <c r="D7" s="359"/>
      <c r="E7" s="359"/>
      <c r="F7" s="360"/>
    </row>
    <row r="8" spans="1:6" ht="15.75" thickBot="1">
      <c r="A8" s="301" t="s">
        <v>550</v>
      </c>
      <c r="B8" s="302"/>
      <c r="C8" s="14" t="s">
        <v>3</v>
      </c>
      <c r="D8" s="18">
        <f>SUM(D9:D15)</f>
        <v>0</v>
      </c>
      <c r="E8" s="18">
        <f>SUM(E9:E15)</f>
        <v>0</v>
      </c>
      <c r="F8" s="20">
        <f>SUM(F9:F27)</f>
        <v>188694.86</v>
      </c>
    </row>
    <row r="9" spans="1:6" ht="15">
      <c r="A9" s="46">
        <v>1</v>
      </c>
      <c r="B9" s="361" t="s">
        <v>550</v>
      </c>
      <c r="C9" s="168" t="s">
        <v>22</v>
      </c>
      <c r="D9" s="215">
        <v>0</v>
      </c>
      <c r="E9" s="24">
        <v>0</v>
      </c>
      <c r="F9" s="179">
        <v>0</v>
      </c>
    </row>
    <row r="10" spans="1:6" ht="15">
      <c r="A10" s="29">
        <f aca="true" t="shared" si="0" ref="A10:A15">+A9+1</f>
        <v>2</v>
      </c>
      <c r="B10" s="320"/>
      <c r="C10" s="30" t="s">
        <v>24</v>
      </c>
      <c r="D10" s="216">
        <v>0</v>
      </c>
      <c r="E10" s="5">
        <v>0</v>
      </c>
      <c r="F10" s="169">
        <v>2250</v>
      </c>
    </row>
    <row r="11" spans="1:6" ht="15">
      <c r="A11" s="29">
        <f t="shared" si="0"/>
        <v>3</v>
      </c>
      <c r="B11" s="320"/>
      <c r="C11" s="30" t="s">
        <v>24</v>
      </c>
      <c r="D11" s="216">
        <v>0</v>
      </c>
      <c r="E11" s="4">
        <v>0</v>
      </c>
      <c r="F11" s="169">
        <v>2250</v>
      </c>
    </row>
    <row r="12" spans="1:6" ht="15">
      <c r="A12" s="29">
        <f t="shared" si="0"/>
        <v>4</v>
      </c>
      <c r="B12" s="320"/>
      <c r="C12" s="30" t="s">
        <v>24</v>
      </c>
      <c r="D12" s="216">
        <v>0</v>
      </c>
      <c r="E12" s="4">
        <v>0</v>
      </c>
      <c r="F12" s="169">
        <f>2250+1090</f>
        <v>3340</v>
      </c>
    </row>
    <row r="13" spans="1:6" ht="15">
      <c r="A13" s="29">
        <f t="shared" si="0"/>
        <v>5</v>
      </c>
      <c r="B13" s="320"/>
      <c r="C13" s="30" t="s">
        <v>24</v>
      </c>
      <c r="D13" s="216">
        <v>0</v>
      </c>
      <c r="E13" s="4">
        <v>0</v>
      </c>
      <c r="F13" s="169">
        <f>2250+945</f>
        <v>3195</v>
      </c>
    </row>
    <row r="14" spans="1:6" ht="15">
      <c r="A14" s="29">
        <f t="shared" si="0"/>
        <v>6</v>
      </c>
      <c r="B14" s="320"/>
      <c r="C14" s="30" t="s">
        <v>24</v>
      </c>
      <c r="D14" s="216">
        <v>0</v>
      </c>
      <c r="E14" s="4">
        <v>0</v>
      </c>
      <c r="F14" s="169">
        <v>3620</v>
      </c>
    </row>
    <row r="15" spans="1:6" ht="15.75" thickBot="1">
      <c r="A15" s="37">
        <f t="shared" si="0"/>
        <v>7</v>
      </c>
      <c r="B15" s="321"/>
      <c r="C15" s="38" t="s">
        <v>27</v>
      </c>
      <c r="D15" s="217">
        <v>0</v>
      </c>
      <c r="E15" s="61">
        <v>0</v>
      </c>
      <c r="F15" s="182">
        <v>2283</v>
      </c>
    </row>
    <row r="16" spans="1:6" ht="15.75" thickBot="1">
      <c r="A16" s="301" t="s">
        <v>780</v>
      </c>
      <c r="B16" s="302"/>
      <c r="C16" s="14" t="s">
        <v>3</v>
      </c>
      <c r="D16" s="18">
        <f>SUM(D17:D35)</f>
        <v>12300</v>
      </c>
      <c r="E16" s="18">
        <f>SUM(E17:E35)</f>
        <v>3480</v>
      </c>
      <c r="F16" s="20">
        <f>SUM(F17:F35)</f>
        <v>96097.93</v>
      </c>
    </row>
    <row r="17" spans="1:6" ht="15">
      <c r="A17" s="46">
        <v>1</v>
      </c>
      <c r="B17" s="311" t="s">
        <v>555</v>
      </c>
      <c r="C17" s="48" t="s">
        <v>31</v>
      </c>
      <c r="D17" s="171">
        <v>7300</v>
      </c>
      <c r="E17" s="27">
        <v>1430</v>
      </c>
      <c r="F17" s="172">
        <v>21405</v>
      </c>
    </row>
    <row r="18" spans="1:6" ht="15">
      <c r="A18" s="29">
        <f>+A17+1</f>
        <v>2</v>
      </c>
      <c r="B18" s="309"/>
      <c r="C18" s="53" t="s">
        <v>33</v>
      </c>
      <c r="D18" s="173">
        <v>0</v>
      </c>
      <c r="E18" s="34">
        <v>880</v>
      </c>
      <c r="F18" s="174">
        <v>12066.1</v>
      </c>
    </row>
    <row r="19" spans="1:6" ht="15">
      <c r="A19" s="29">
        <f aca="true" t="shared" si="1" ref="A19:A35">+A18+1</f>
        <v>3</v>
      </c>
      <c r="B19" s="309"/>
      <c r="C19" s="53" t="s">
        <v>34</v>
      </c>
      <c r="D19" s="173">
        <v>0</v>
      </c>
      <c r="E19" s="34">
        <v>0</v>
      </c>
      <c r="F19" s="174">
        <v>0</v>
      </c>
    </row>
    <row r="20" spans="1:6" ht="15">
      <c r="A20" s="29">
        <f t="shared" si="1"/>
        <v>4</v>
      </c>
      <c r="B20" s="36" t="s">
        <v>929</v>
      </c>
      <c r="C20" s="58" t="s">
        <v>34</v>
      </c>
      <c r="D20" s="173">
        <v>0</v>
      </c>
      <c r="E20" s="34">
        <v>0</v>
      </c>
      <c r="F20" s="174">
        <v>15000</v>
      </c>
    </row>
    <row r="21" spans="1:6" ht="15">
      <c r="A21" s="29">
        <f t="shared" si="1"/>
        <v>5</v>
      </c>
      <c r="B21" s="36" t="s">
        <v>930</v>
      </c>
      <c r="C21" s="58" t="s">
        <v>37</v>
      </c>
      <c r="D21" s="173">
        <v>0</v>
      </c>
      <c r="E21" s="34">
        <v>0</v>
      </c>
      <c r="F21" s="174">
        <v>0</v>
      </c>
    </row>
    <row r="22" spans="1:6" ht="15">
      <c r="A22" s="29">
        <v>6</v>
      </c>
      <c r="B22" s="36" t="s">
        <v>931</v>
      </c>
      <c r="C22" s="58" t="s">
        <v>40</v>
      </c>
      <c r="D22" s="173">
        <v>2800</v>
      </c>
      <c r="E22" s="34">
        <v>680</v>
      </c>
      <c r="F22" s="174">
        <f>6804+2895</f>
        <v>9699</v>
      </c>
    </row>
    <row r="23" spans="1:6" ht="15">
      <c r="A23" s="29">
        <f t="shared" si="1"/>
        <v>7</v>
      </c>
      <c r="B23" s="36" t="s">
        <v>932</v>
      </c>
      <c r="C23" s="58" t="s">
        <v>42</v>
      </c>
      <c r="D23" s="173">
        <v>0</v>
      </c>
      <c r="E23" s="34">
        <v>0</v>
      </c>
      <c r="F23" s="174">
        <v>0</v>
      </c>
    </row>
    <row r="24" spans="1:6" ht="15">
      <c r="A24" s="29">
        <f t="shared" si="1"/>
        <v>8</v>
      </c>
      <c r="B24" s="36" t="s">
        <v>933</v>
      </c>
      <c r="C24" s="58" t="s">
        <v>42</v>
      </c>
      <c r="D24" s="173">
        <v>0</v>
      </c>
      <c r="E24" s="34">
        <v>0</v>
      </c>
      <c r="F24" s="174">
        <v>0</v>
      </c>
    </row>
    <row r="25" spans="1:6" ht="15">
      <c r="A25" s="29">
        <f t="shared" si="1"/>
        <v>9</v>
      </c>
      <c r="B25" s="36" t="s">
        <v>934</v>
      </c>
      <c r="C25" s="58" t="s">
        <v>42</v>
      </c>
      <c r="D25" s="173">
        <v>0</v>
      </c>
      <c r="E25" s="34">
        <v>0</v>
      </c>
      <c r="F25" s="174">
        <v>2400</v>
      </c>
    </row>
    <row r="26" spans="1:6" ht="15">
      <c r="A26" s="29">
        <f t="shared" si="1"/>
        <v>10</v>
      </c>
      <c r="B26" s="36" t="s">
        <v>935</v>
      </c>
      <c r="C26" s="58" t="s">
        <v>38</v>
      </c>
      <c r="D26" s="173">
        <v>2200</v>
      </c>
      <c r="E26" s="34">
        <v>190</v>
      </c>
      <c r="F26" s="174">
        <v>15088.83</v>
      </c>
    </row>
    <row r="27" spans="1:6" ht="15">
      <c r="A27" s="29">
        <f t="shared" si="1"/>
        <v>11</v>
      </c>
      <c r="B27" s="36" t="s">
        <v>936</v>
      </c>
      <c r="C27" s="58" t="s">
        <v>42</v>
      </c>
      <c r="D27" s="173">
        <v>0</v>
      </c>
      <c r="E27" s="34">
        <v>0</v>
      </c>
      <c r="F27" s="174">
        <v>0</v>
      </c>
    </row>
    <row r="28" spans="1:6" ht="15">
      <c r="A28" s="29">
        <f t="shared" si="1"/>
        <v>12</v>
      </c>
      <c r="B28" s="36" t="s">
        <v>937</v>
      </c>
      <c r="C28" s="58" t="s">
        <v>42</v>
      </c>
      <c r="D28" s="173">
        <v>0</v>
      </c>
      <c r="E28" s="34">
        <v>0</v>
      </c>
      <c r="F28" s="174">
        <v>1189</v>
      </c>
    </row>
    <row r="29" spans="1:6" ht="15">
      <c r="A29" s="29">
        <f t="shared" si="1"/>
        <v>13</v>
      </c>
      <c r="B29" s="36" t="s">
        <v>938</v>
      </c>
      <c r="C29" s="58" t="s">
        <v>42</v>
      </c>
      <c r="D29" s="173">
        <v>0</v>
      </c>
      <c r="E29" s="34">
        <v>0</v>
      </c>
      <c r="F29" s="174">
        <v>0</v>
      </c>
    </row>
    <row r="30" spans="1:6" ht="15">
      <c r="A30" s="29">
        <f t="shared" si="1"/>
        <v>14</v>
      </c>
      <c r="B30" s="36" t="s">
        <v>939</v>
      </c>
      <c r="C30" s="58" t="s">
        <v>38</v>
      </c>
      <c r="D30" s="173">
        <v>0</v>
      </c>
      <c r="E30" s="34">
        <v>0</v>
      </c>
      <c r="F30" s="174">
        <v>5800</v>
      </c>
    </row>
    <row r="31" spans="1:6" ht="15">
      <c r="A31" s="29">
        <f t="shared" si="1"/>
        <v>15</v>
      </c>
      <c r="B31" s="36" t="s">
        <v>940</v>
      </c>
      <c r="C31" s="58" t="s">
        <v>42</v>
      </c>
      <c r="D31" s="173">
        <v>0</v>
      </c>
      <c r="E31" s="34">
        <v>0</v>
      </c>
      <c r="F31" s="174">
        <v>1750</v>
      </c>
    </row>
    <row r="32" spans="1:6" ht="15">
      <c r="A32" s="29">
        <f t="shared" si="1"/>
        <v>16</v>
      </c>
      <c r="B32" s="36" t="s">
        <v>941</v>
      </c>
      <c r="C32" s="58" t="s">
        <v>34</v>
      </c>
      <c r="D32" s="173">
        <v>0</v>
      </c>
      <c r="E32" s="34">
        <v>300</v>
      </c>
      <c r="F32" s="174">
        <v>11700</v>
      </c>
    </row>
    <row r="33" spans="1:6" ht="15">
      <c r="A33" s="29">
        <f t="shared" si="1"/>
        <v>17</v>
      </c>
      <c r="B33" s="36" t="s">
        <v>942</v>
      </c>
      <c r="C33" s="58" t="s">
        <v>38</v>
      </c>
      <c r="D33" s="173">
        <v>0</v>
      </c>
      <c r="E33" s="34">
        <v>0</v>
      </c>
      <c r="F33" s="174">
        <v>0</v>
      </c>
    </row>
    <row r="34" spans="1:6" ht="15">
      <c r="A34" s="29">
        <f t="shared" si="1"/>
        <v>18</v>
      </c>
      <c r="B34" s="36" t="s">
        <v>943</v>
      </c>
      <c r="C34" s="58" t="s">
        <v>42</v>
      </c>
      <c r="D34" s="173">
        <v>0</v>
      </c>
      <c r="E34" s="34">
        <v>0</v>
      </c>
      <c r="F34" s="174">
        <v>0</v>
      </c>
    </row>
    <row r="35" spans="1:6" ht="15.75" thickBot="1">
      <c r="A35" s="29">
        <f t="shared" si="1"/>
        <v>19</v>
      </c>
      <c r="B35" s="36" t="s">
        <v>944</v>
      </c>
      <c r="C35" s="58" t="s">
        <v>42</v>
      </c>
      <c r="D35" s="175">
        <v>0</v>
      </c>
      <c r="E35" s="176">
        <v>0</v>
      </c>
      <c r="F35" s="177">
        <v>0</v>
      </c>
    </row>
    <row r="36" spans="1:6" ht="15.75" thickBot="1">
      <c r="A36" s="17"/>
      <c r="B36" s="14" t="s">
        <v>55</v>
      </c>
      <c r="C36" s="14" t="s">
        <v>3</v>
      </c>
      <c r="D36" s="18">
        <f>SUM(D37:D51)</f>
        <v>0</v>
      </c>
      <c r="E36" s="18">
        <f>SUM(E37:E51)</f>
        <v>11552.2</v>
      </c>
      <c r="F36" s="20">
        <f>SUM(F37:F51)</f>
        <v>23897.9</v>
      </c>
    </row>
    <row r="37" spans="1:6" ht="15">
      <c r="A37" s="178">
        <v>1</v>
      </c>
      <c r="B37" s="353" t="s">
        <v>573</v>
      </c>
      <c r="C37" s="21" t="s">
        <v>1095</v>
      </c>
      <c r="D37" s="24">
        <v>0</v>
      </c>
      <c r="E37" s="24">
        <v>2189.2</v>
      </c>
      <c r="F37" s="179">
        <v>0</v>
      </c>
    </row>
    <row r="38" spans="1:6" ht="15">
      <c r="A38" s="29">
        <f>+A37+1</f>
        <v>2</v>
      </c>
      <c r="B38" s="353"/>
      <c r="C38" s="29" t="s">
        <v>57</v>
      </c>
      <c r="D38" s="4">
        <v>0</v>
      </c>
      <c r="E38" s="4">
        <v>1413</v>
      </c>
      <c r="F38" s="10">
        <f>4648.2-1413</f>
        <v>3235.2</v>
      </c>
    </row>
    <row r="39" spans="1:6" ht="15">
      <c r="A39" s="29">
        <v>3</v>
      </c>
      <c r="B39" s="58" t="s">
        <v>837</v>
      </c>
      <c r="C39" s="29" t="s">
        <v>57</v>
      </c>
      <c r="D39" s="4">
        <v>0</v>
      </c>
      <c r="E39" s="4">
        <v>1500</v>
      </c>
      <c r="F39" s="10">
        <f>5611.2-1500</f>
        <v>4111.2</v>
      </c>
    </row>
    <row r="40" spans="1:6" ht="15">
      <c r="A40" s="29">
        <f aca="true" t="shared" si="2" ref="A40:A51">+A39+1</f>
        <v>4</v>
      </c>
      <c r="B40" s="58" t="s">
        <v>838</v>
      </c>
      <c r="C40" s="180" t="s">
        <v>60</v>
      </c>
      <c r="D40" s="4">
        <v>0</v>
      </c>
      <c r="E40" s="4">
        <v>1600</v>
      </c>
      <c r="F40" s="10">
        <f>6312.5-1600</f>
        <v>4712.5</v>
      </c>
    </row>
    <row r="41" spans="1:6" ht="15">
      <c r="A41" s="29">
        <f t="shared" si="2"/>
        <v>5</v>
      </c>
      <c r="B41" s="58" t="s">
        <v>839</v>
      </c>
      <c r="C41" s="29" t="s">
        <v>57</v>
      </c>
      <c r="D41" s="4">
        <v>0</v>
      </c>
      <c r="E41" s="4">
        <v>1800</v>
      </c>
      <c r="F41" s="10">
        <f>3989-1800</f>
        <v>2189</v>
      </c>
    </row>
    <row r="42" spans="1:6" ht="15">
      <c r="A42" s="29">
        <f t="shared" si="2"/>
        <v>6</v>
      </c>
      <c r="B42" s="58" t="s">
        <v>840</v>
      </c>
      <c r="C42" s="180" t="s">
        <v>60</v>
      </c>
      <c r="D42" s="4">
        <v>0</v>
      </c>
      <c r="E42" s="4">
        <v>0</v>
      </c>
      <c r="F42" s="10">
        <v>0</v>
      </c>
    </row>
    <row r="43" spans="1:6" ht="15">
      <c r="A43" s="29">
        <f t="shared" si="2"/>
        <v>7</v>
      </c>
      <c r="B43" s="58" t="s">
        <v>841</v>
      </c>
      <c r="C43" s="29" t="s">
        <v>57</v>
      </c>
      <c r="D43" s="4">
        <v>0</v>
      </c>
      <c r="E43" s="4">
        <v>0</v>
      </c>
      <c r="F43" s="10">
        <v>0</v>
      </c>
    </row>
    <row r="44" spans="1:6" ht="15">
      <c r="A44" s="29">
        <f t="shared" si="2"/>
        <v>8</v>
      </c>
      <c r="B44" s="58" t="s">
        <v>842</v>
      </c>
      <c r="C44" s="180" t="s">
        <v>65</v>
      </c>
      <c r="D44" s="4">
        <v>0</v>
      </c>
      <c r="E44" s="4">
        <v>0</v>
      </c>
      <c r="F44" s="10">
        <v>0</v>
      </c>
    </row>
    <row r="45" spans="1:6" ht="15">
      <c r="A45" s="29">
        <f t="shared" si="2"/>
        <v>9</v>
      </c>
      <c r="B45" s="58" t="s">
        <v>843</v>
      </c>
      <c r="C45" s="180" t="s">
        <v>60</v>
      </c>
      <c r="D45" s="4">
        <v>0</v>
      </c>
      <c r="E45" s="4">
        <v>0</v>
      </c>
      <c r="F45" s="10">
        <v>0</v>
      </c>
    </row>
    <row r="46" spans="1:6" ht="15">
      <c r="A46" s="29">
        <f t="shared" si="2"/>
        <v>10</v>
      </c>
      <c r="B46" s="58" t="s">
        <v>844</v>
      </c>
      <c r="C46" s="180" t="s">
        <v>60</v>
      </c>
      <c r="D46" s="4">
        <v>0</v>
      </c>
      <c r="E46" s="4">
        <v>1200</v>
      </c>
      <c r="F46" s="10">
        <v>1800</v>
      </c>
    </row>
    <row r="47" spans="1:6" ht="15">
      <c r="A47" s="29">
        <f t="shared" si="2"/>
        <v>11</v>
      </c>
      <c r="B47" s="58" t="s">
        <v>845</v>
      </c>
      <c r="C47" s="180" t="s">
        <v>69</v>
      </c>
      <c r="D47" s="4">
        <v>0</v>
      </c>
      <c r="E47" s="4">
        <v>0</v>
      </c>
      <c r="F47" s="10">
        <v>0</v>
      </c>
    </row>
    <row r="48" spans="1:6" ht="15">
      <c r="A48" s="29">
        <f t="shared" si="2"/>
        <v>12</v>
      </c>
      <c r="B48" s="58" t="s">
        <v>846</v>
      </c>
      <c r="C48" s="180" t="s">
        <v>60</v>
      </c>
      <c r="D48" s="4">
        <v>0</v>
      </c>
      <c r="E48" s="4">
        <v>0</v>
      </c>
      <c r="F48" s="10">
        <v>0</v>
      </c>
    </row>
    <row r="49" spans="1:6" ht="15">
      <c r="A49" s="29">
        <f t="shared" si="2"/>
        <v>13</v>
      </c>
      <c r="B49" s="58" t="s">
        <v>847</v>
      </c>
      <c r="C49" s="180" t="s">
        <v>60</v>
      </c>
      <c r="D49" s="4">
        <v>0</v>
      </c>
      <c r="E49" s="4">
        <v>0</v>
      </c>
      <c r="F49" s="10">
        <v>0</v>
      </c>
    </row>
    <row r="50" spans="1:6" ht="15">
      <c r="A50" s="29">
        <f t="shared" si="2"/>
        <v>14</v>
      </c>
      <c r="B50" s="58" t="s">
        <v>848</v>
      </c>
      <c r="C50" s="180" t="s">
        <v>60</v>
      </c>
      <c r="D50" s="4">
        <v>0</v>
      </c>
      <c r="E50" s="4">
        <v>1200</v>
      </c>
      <c r="F50" s="10">
        <v>5300</v>
      </c>
    </row>
    <row r="51" spans="1:6" ht="15.75" thickBot="1">
      <c r="A51" s="29">
        <f t="shared" si="2"/>
        <v>15</v>
      </c>
      <c r="B51" s="58" t="s">
        <v>849</v>
      </c>
      <c r="C51" s="181" t="s">
        <v>60</v>
      </c>
      <c r="D51" s="61">
        <v>0</v>
      </c>
      <c r="E51" s="61">
        <v>650</v>
      </c>
      <c r="F51" s="182">
        <f>3200-650</f>
        <v>2550</v>
      </c>
    </row>
    <row r="52" spans="1:6" ht="15.75" thickBot="1">
      <c r="A52" s="301" t="s">
        <v>74</v>
      </c>
      <c r="B52" s="302"/>
      <c r="C52" s="14" t="s">
        <v>3</v>
      </c>
      <c r="D52" s="18">
        <f>SUM(D53:D72)</f>
        <v>7100</v>
      </c>
      <c r="E52" s="18">
        <f>SUM(E53:E72)</f>
        <v>2790.6000000000004</v>
      </c>
      <c r="F52" s="20">
        <f>SUM(F53:F72)</f>
        <v>29978.4</v>
      </c>
    </row>
    <row r="53" spans="1:6" ht="15">
      <c r="A53" s="21">
        <v>1</v>
      </c>
      <c r="B53" s="308" t="s">
        <v>587</v>
      </c>
      <c r="C53" s="85" t="s">
        <v>1093</v>
      </c>
      <c r="D53" s="23">
        <v>0</v>
      </c>
      <c r="E53" s="24">
        <v>0</v>
      </c>
      <c r="F53" s="179">
        <v>0</v>
      </c>
    </row>
    <row r="54" spans="1:6" ht="15">
      <c r="A54" s="29">
        <f>+A53+1</f>
        <v>2</v>
      </c>
      <c r="B54" s="309"/>
      <c r="C54" s="86" t="s">
        <v>76</v>
      </c>
      <c r="D54" s="31">
        <v>0</v>
      </c>
      <c r="E54" s="4">
        <v>0</v>
      </c>
      <c r="F54" s="10">
        <v>0</v>
      </c>
    </row>
    <row r="55" spans="1:6" ht="15">
      <c r="A55" s="29">
        <f aca="true" t="shared" si="3" ref="A55:A68">+A54+1</f>
        <v>3</v>
      </c>
      <c r="B55" s="309"/>
      <c r="C55" s="87" t="s">
        <v>77</v>
      </c>
      <c r="D55" s="31">
        <v>0</v>
      </c>
      <c r="E55" s="4">
        <v>0</v>
      </c>
      <c r="F55" s="10">
        <f>2400+1800</f>
        <v>4200</v>
      </c>
    </row>
    <row r="56" spans="1:6" ht="15">
      <c r="A56" s="29">
        <f t="shared" si="3"/>
        <v>4</v>
      </c>
      <c r="B56" s="36" t="s">
        <v>945</v>
      </c>
      <c r="C56" s="36" t="s">
        <v>42</v>
      </c>
      <c r="D56" s="183">
        <v>0</v>
      </c>
      <c r="E56" s="4">
        <v>0</v>
      </c>
      <c r="F56" s="10">
        <v>0</v>
      </c>
    </row>
    <row r="57" spans="1:6" ht="15">
      <c r="A57" s="29">
        <f t="shared" si="3"/>
        <v>5</v>
      </c>
      <c r="B57" s="36" t="s">
        <v>946</v>
      </c>
      <c r="C57" s="36" t="s">
        <v>42</v>
      </c>
      <c r="D57" s="2">
        <v>0</v>
      </c>
      <c r="E57" s="4">
        <v>0</v>
      </c>
      <c r="F57" s="10">
        <v>2250</v>
      </c>
    </row>
    <row r="58" spans="1:6" ht="15">
      <c r="A58" s="29">
        <f t="shared" si="3"/>
        <v>6</v>
      </c>
      <c r="B58" s="36" t="s">
        <v>947</v>
      </c>
      <c r="C58" s="36" t="s">
        <v>42</v>
      </c>
      <c r="D58" s="2">
        <v>0</v>
      </c>
      <c r="E58" s="4">
        <v>0</v>
      </c>
      <c r="F58" s="10">
        <v>1179</v>
      </c>
    </row>
    <row r="59" spans="1:6" ht="15">
      <c r="A59" s="29">
        <f t="shared" si="3"/>
        <v>7</v>
      </c>
      <c r="B59" s="36" t="s">
        <v>948</v>
      </c>
      <c r="C59" s="36" t="s">
        <v>42</v>
      </c>
      <c r="D59" s="2">
        <v>2320</v>
      </c>
      <c r="E59" s="4">
        <v>0</v>
      </c>
      <c r="F59" s="10">
        <v>0</v>
      </c>
    </row>
    <row r="60" spans="1:6" ht="15">
      <c r="A60" s="29">
        <f t="shared" si="3"/>
        <v>8</v>
      </c>
      <c r="B60" s="36" t="s">
        <v>949</v>
      </c>
      <c r="C60" s="36" t="s">
        <v>42</v>
      </c>
      <c r="D60" s="2">
        <v>2180</v>
      </c>
      <c r="E60" s="4">
        <v>0</v>
      </c>
      <c r="F60" s="10">
        <v>0</v>
      </c>
    </row>
    <row r="61" spans="1:6" ht="15">
      <c r="A61" s="29">
        <f t="shared" si="3"/>
        <v>9</v>
      </c>
      <c r="B61" s="36" t="s">
        <v>950</v>
      </c>
      <c r="C61" s="36" t="s">
        <v>42</v>
      </c>
      <c r="D61" s="2">
        <v>0</v>
      </c>
      <c r="E61" s="4">
        <v>0</v>
      </c>
      <c r="F61" s="10">
        <v>0</v>
      </c>
    </row>
    <row r="62" spans="1:6" ht="15">
      <c r="A62" s="29">
        <f t="shared" si="3"/>
        <v>10</v>
      </c>
      <c r="B62" s="36" t="s">
        <v>951</v>
      </c>
      <c r="C62" s="36" t="s">
        <v>42</v>
      </c>
      <c r="D62" s="2">
        <v>0</v>
      </c>
      <c r="E62" s="4">
        <v>0</v>
      </c>
      <c r="F62" s="10">
        <v>0</v>
      </c>
    </row>
    <row r="63" spans="1:6" ht="15">
      <c r="A63" s="29">
        <f t="shared" si="3"/>
        <v>11</v>
      </c>
      <c r="B63" s="36" t="s">
        <v>952</v>
      </c>
      <c r="C63" s="36" t="s">
        <v>42</v>
      </c>
      <c r="D63" s="2">
        <v>2600</v>
      </c>
      <c r="E63" s="4">
        <v>0</v>
      </c>
      <c r="F63" s="10">
        <v>0</v>
      </c>
    </row>
    <row r="64" spans="1:6" ht="15">
      <c r="A64" s="29">
        <f t="shared" si="3"/>
        <v>12</v>
      </c>
      <c r="B64" s="36" t="s">
        <v>953</v>
      </c>
      <c r="C64" s="36" t="s">
        <v>42</v>
      </c>
      <c r="D64" s="2">
        <v>0</v>
      </c>
      <c r="E64" s="4">
        <v>0</v>
      </c>
      <c r="F64" s="10">
        <v>0</v>
      </c>
    </row>
    <row r="65" spans="1:6" ht="15">
      <c r="A65" s="29">
        <f t="shared" si="3"/>
        <v>13</v>
      </c>
      <c r="B65" s="36" t="s">
        <v>954</v>
      </c>
      <c r="C65" s="36" t="s">
        <v>42</v>
      </c>
      <c r="D65" s="2">
        <v>0</v>
      </c>
      <c r="E65" s="4">
        <v>0</v>
      </c>
      <c r="F65" s="10">
        <v>1600</v>
      </c>
    </row>
    <row r="66" spans="1:6" ht="15">
      <c r="A66" s="29">
        <f t="shared" si="3"/>
        <v>14</v>
      </c>
      <c r="B66" s="36" t="s">
        <v>955</v>
      </c>
      <c r="C66" s="36" t="s">
        <v>42</v>
      </c>
      <c r="D66" s="2">
        <v>0</v>
      </c>
      <c r="E66" s="4">
        <v>0</v>
      </c>
      <c r="F66" s="10">
        <v>0</v>
      </c>
    </row>
    <row r="67" spans="1:6" ht="15">
      <c r="A67" s="29">
        <f t="shared" si="3"/>
        <v>15</v>
      </c>
      <c r="B67" s="36" t="s">
        <v>956</v>
      </c>
      <c r="C67" s="36" t="s">
        <v>42</v>
      </c>
      <c r="D67" s="2">
        <v>0</v>
      </c>
      <c r="E67" s="4">
        <v>0</v>
      </c>
      <c r="F67" s="10">
        <v>5300</v>
      </c>
    </row>
    <row r="68" spans="1:6" ht="15.75" thickBot="1">
      <c r="A68" s="60">
        <f t="shared" si="3"/>
        <v>16</v>
      </c>
      <c r="B68" s="75" t="s">
        <v>957</v>
      </c>
      <c r="C68" s="75" t="s">
        <v>42</v>
      </c>
      <c r="D68" s="147">
        <v>0</v>
      </c>
      <c r="E68" s="61">
        <v>0</v>
      </c>
      <c r="F68" s="182">
        <v>0</v>
      </c>
    </row>
    <row r="69" spans="1:6" ht="15.75" thickBot="1">
      <c r="A69" s="301" t="s">
        <v>91</v>
      </c>
      <c r="B69" s="302"/>
      <c r="C69" s="14" t="s">
        <v>3</v>
      </c>
      <c r="D69" s="18">
        <f>SUM(D70:D88)</f>
        <v>0</v>
      </c>
      <c r="E69" s="18">
        <f>SUM(E70:E88)</f>
        <v>1395.3</v>
      </c>
      <c r="F69" s="20">
        <f>SUM(F70:F88)</f>
        <v>7724.7</v>
      </c>
    </row>
    <row r="70" spans="1:6" ht="15">
      <c r="A70" s="46">
        <v>1</v>
      </c>
      <c r="B70" s="311" t="s">
        <v>91</v>
      </c>
      <c r="C70" s="47" t="s">
        <v>1092</v>
      </c>
      <c r="D70" s="47">
        <v>0</v>
      </c>
      <c r="E70" s="124">
        <v>584</v>
      </c>
      <c r="F70" s="184">
        <v>0</v>
      </c>
    </row>
    <row r="71" spans="1:6" ht="15">
      <c r="A71" s="29">
        <f>+A70+1</f>
        <v>2</v>
      </c>
      <c r="B71" s="309"/>
      <c r="C71" s="47" t="s">
        <v>92</v>
      </c>
      <c r="D71" s="31">
        <v>0</v>
      </c>
      <c r="E71" s="34">
        <v>584</v>
      </c>
      <c r="F71" s="174">
        <v>7283</v>
      </c>
    </row>
    <row r="72" spans="1:6" ht="15">
      <c r="A72" s="29">
        <f aca="true" t="shared" si="4" ref="A72:A88">+A71+1</f>
        <v>3</v>
      </c>
      <c r="B72" s="309"/>
      <c r="C72" s="31" t="s">
        <v>34</v>
      </c>
      <c r="D72" s="31">
        <v>0</v>
      </c>
      <c r="E72" s="34">
        <v>227.3</v>
      </c>
      <c r="F72" s="174">
        <v>441.7</v>
      </c>
    </row>
    <row r="73" spans="1:6" ht="15">
      <c r="A73" s="29">
        <f t="shared" si="4"/>
        <v>4</v>
      </c>
      <c r="B73" s="92" t="s">
        <v>958</v>
      </c>
      <c r="C73" s="36" t="s">
        <v>42</v>
      </c>
      <c r="D73" s="31">
        <v>0</v>
      </c>
      <c r="E73" s="34">
        <v>0</v>
      </c>
      <c r="F73" s="174">
        <v>0</v>
      </c>
    </row>
    <row r="74" spans="1:6" ht="15">
      <c r="A74" s="29">
        <f t="shared" si="4"/>
        <v>5</v>
      </c>
      <c r="B74" s="92" t="s">
        <v>959</v>
      </c>
      <c r="C74" s="36" t="s">
        <v>42</v>
      </c>
      <c r="D74" s="31">
        <v>0</v>
      </c>
      <c r="E74" s="34">
        <v>0</v>
      </c>
      <c r="F74" s="174">
        <v>0</v>
      </c>
    </row>
    <row r="75" spans="1:6" ht="15">
      <c r="A75" s="29">
        <f t="shared" si="4"/>
        <v>6</v>
      </c>
      <c r="B75" s="92" t="s">
        <v>960</v>
      </c>
      <c r="C75" s="36" t="s">
        <v>42</v>
      </c>
      <c r="D75" s="31">
        <v>0</v>
      </c>
      <c r="E75" s="34">
        <v>0</v>
      </c>
      <c r="F75" s="174">
        <v>0</v>
      </c>
    </row>
    <row r="76" spans="1:6" ht="15">
      <c r="A76" s="29">
        <f t="shared" si="4"/>
        <v>7</v>
      </c>
      <c r="B76" s="92" t="s">
        <v>961</v>
      </c>
      <c r="C76" s="36" t="s">
        <v>42</v>
      </c>
      <c r="D76" s="31">
        <v>0</v>
      </c>
      <c r="E76" s="34">
        <v>0</v>
      </c>
      <c r="F76" s="174">
        <v>0</v>
      </c>
    </row>
    <row r="77" spans="1:6" ht="15">
      <c r="A77" s="29">
        <f t="shared" si="4"/>
        <v>8</v>
      </c>
      <c r="B77" s="92" t="s">
        <v>962</v>
      </c>
      <c r="C77" s="36" t="s">
        <v>42</v>
      </c>
      <c r="D77" s="31">
        <v>0</v>
      </c>
      <c r="E77" s="34">
        <v>0</v>
      </c>
      <c r="F77" s="174">
        <v>0</v>
      </c>
    </row>
    <row r="78" spans="1:6" ht="15">
      <c r="A78" s="29">
        <f t="shared" si="4"/>
        <v>9</v>
      </c>
      <c r="B78" s="92" t="s">
        <v>963</v>
      </c>
      <c r="C78" s="36" t="s">
        <v>42</v>
      </c>
      <c r="D78" s="31">
        <v>0</v>
      </c>
      <c r="E78" s="34">
        <v>0</v>
      </c>
      <c r="F78" s="174">
        <v>0</v>
      </c>
    </row>
    <row r="79" spans="1:6" ht="15">
      <c r="A79" s="29">
        <f t="shared" si="4"/>
        <v>10</v>
      </c>
      <c r="B79" s="92" t="s">
        <v>964</v>
      </c>
      <c r="C79" s="36" t="s">
        <v>42</v>
      </c>
      <c r="D79" s="31">
        <v>0</v>
      </c>
      <c r="E79" s="34">
        <v>0</v>
      </c>
      <c r="F79" s="174">
        <v>0</v>
      </c>
    </row>
    <row r="80" spans="1:6" ht="15">
      <c r="A80" s="29">
        <f t="shared" si="4"/>
        <v>11</v>
      </c>
      <c r="B80" s="92" t="s">
        <v>965</v>
      </c>
      <c r="C80" s="36" t="s">
        <v>42</v>
      </c>
      <c r="D80" s="31">
        <v>0</v>
      </c>
      <c r="E80" s="34">
        <v>0</v>
      </c>
      <c r="F80" s="174">
        <v>0</v>
      </c>
    </row>
    <row r="81" spans="1:6" ht="15">
      <c r="A81" s="29">
        <f t="shared" si="4"/>
        <v>12</v>
      </c>
      <c r="B81" s="92" t="s">
        <v>966</v>
      </c>
      <c r="C81" s="36" t="s">
        <v>42</v>
      </c>
      <c r="D81" s="31">
        <v>0</v>
      </c>
      <c r="E81" s="34">
        <v>0</v>
      </c>
      <c r="F81" s="174">
        <v>0</v>
      </c>
    </row>
    <row r="82" spans="1:6" ht="15">
      <c r="A82" s="29">
        <f t="shared" si="4"/>
        <v>13</v>
      </c>
      <c r="B82" s="92" t="s">
        <v>967</v>
      </c>
      <c r="C82" s="36" t="s">
        <v>42</v>
      </c>
      <c r="D82" s="31">
        <v>0</v>
      </c>
      <c r="E82" s="34">
        <v>0</v>
      </c>
      <c r="F82" s="174">
        <v>0</v>
      </c>
    </row>
    <row r="83" spans="1:6" ht="15">
      <c r="A83" s="29">
        <f t="shared" si="4"/>
        <v>14</v>
      </c>
      <c r="B83" s="92" t="s">
        <v>968</v>
      </c>
      <c r="C83" s="36" t="s">
        <v>42</v>
      </c>
      <c r="D83" s="31">
        <v>0</v>
      </c>
      <c r="E83" s="34">
        <v>0</v>
      </c>
      <c r="F83" s="174">
        <v>0</v>
      </c>
    </row>
    <row r="84" spans="1:6" ht="15">
      <c r="A84" s="29">
        <f t="shared" si="4"/>
        <v>15</v>
      </c>
      <c r="B84" s="92" t="s">
        <v>969</v>
      </c>
      <c r="C84" s="36" t="s">
        <v>42</v>
      </c>
      <c r="D84" s="31">
        <v>0</v>
      </c>
      <c r="E84" s="34">
        <v>0</v>
      </c>
      <c r="F84" s="174">
        <v>0</v>
      </c>
    </row>
    <row r="85" spans="1:6" ht="15">
      <c r="A85" s="29">
        <f t="shared" si="4"/>
        <v>16</v>
      </c>
      <c r="B85" s="92" t="s">
        <v>970</v>
      </c>
      <c r="C85" s="36" t="s">
        <v>42</v>
      </c>
      <c r="D85" s="31">
        <v>0</v>
      </c>
      <c r="E85" s="34">
        <v>0</v>
      </c>
      <c r="F85" s="174">
        <v>0</v>
      </c>
    </row>
    <row r="86" spans="1:6" ht="15">
      <c r="A86" s="29">
        <f t="shared" si="4"/>
        <v>17</v>
      </c>
      <c r="B86" s="92" t="s">
        <v>971</v>
      </c>
      <c r="C86" s="36" t="s">
        <v>42</v>
      </c>
      <c r="D86" s="31">
        <v>0</v>
      </c>
      <c r="E86" s="34">
        <v>0</v>
      </c>
      <c r="F86" s="174">
        <v>0</v>
      </c>
    </row>
    <row r="87" spans="1:6" ht="15">
      <c r="A87" s="37">
        <f t="shared" si="4"/>
        <v>18</v>
      </c>
      <c r="B87" s="93" t="s">
        <v>972</v>
      </c>
      <c r="C87" s="39" t="s">
        <v>42</v>
      </c>
      <c r="D87" s="40">
        <v>0</v>
      </c>
      <c r="E87" s="44">
        <v>0</v>
      </c>
      <c r="F87" s="185">
        <v>0</v>
      </c>
    </row>
    <row r="88" spans="1:6" ht="15.75" thickBot="1">
      <c r="A88" s="29">
        <f t="shared" si="4"/>
        <v>19</v>
      </c>
      <c r="B88" s="92" t="s">
        <v>1076</v>
      </c>
      <c r="C88" s="31" t="s">
        <v>34</v>
      </c>
      <c r="D88" s="31">
        <v>0</v>
      </c>
      <c r="E88" s="34">
        <v>0</v>
      </c>
      <c r="F88" s="174">
        <v>0</v>
      </c>
    </row>
    <row r="89" spans="1:6" ht="15.75" customHeight="1" thickBot="1">
      <c r="A89" s="301" t="s">
        <v>108</v>
      </c>
      <c r="B89" s="302"/>
      <c r="C89" s="14" t="s">
        <v>3</v>
      </c>
      <c r="D89" s="187">
        <f>SUM(D90:D102)</f>
        <v>4300</v>
      </c>
      <c r="E89" s="18">
        <f>SUM(E90:E102)</f>
        <v>2508</v>
      </c>
      <c r="F89" s="20">
        <f>SUM(F90:F102)</f>
        <v>11900</v>
      </c>
    </row>
    <row r="90" spans="1:6" ht="15">
      <c r="A90" s="46">
        <v>1</v>
      </c>
      <c r="B90" s="311" t="s">
        <v>617</v>
      </c>
      <c r="C90" s="47" t="s">
        <v>33</v>
      </c>
      <c r="D90" s="47">
        <v>4300</v>
      </c>
      <c r="E90" s="124">
        <v>600</v>
      </c>
      <c r="F90" s="124">
        <v>6500</v>
      </c>
    </row>
    <row r="91" spans="1:6" ht="15">
      <c r="A91" s="29">
        <v>2</v>
      </c>
      <c r="B91" s="309"/>
      <c r="C91" s="36" t="s">
        <v>42</v>
      </c>
      <c r="D91" s="31">
        <v>0</v>
      </c>
      <c r="E91" s="34">
        <v>400</v>
      </c>
      <c r="F91" s="34">
        <v>3400</v>
      </c>
    </row>
    <row r="92" spans="1:6" ht="15">
      <c r="A92" s="29">
        <f aca="true" t="shared" si="5" ref="A92:A102">+A91+1</f>
        <v>3</v>
      </c>
      <c r="B92" s="36" t="s">
        <v>973</v>
      </c>
      <c r="C92" s="36" t="s">
        <v>34</v>
      </c>
      <c r="D92" s="31">
        <v>0</v>
      </c>
      <c r="E92" s="34">
        <v>400</v>
      </c>
      <c r="F92" s="34">
        <v>0</v>
      </c>
    </row>
    <row r="93" spans="1:6" ht="15">
      <c r="A93" s="29">
        <f t="shared" si="5"/>
        <v>4</v>
      </c>
      <c r="B93" s="36" t="s">
        <v>974</v>
      </c>
      <c r="C93" s="36" t="s">
        <v>37</v>
      </c>
      <c r="D93" s="31">
        <v>0</v>
      </c>
      <c r="E93" s="34">
        <v>0</v>
      </c>
      <c r="F93" s="34">
        <v>0</v>
      </c>
    </row>
    <row r="94" spans="1:6" ht="15">
      <c r="A94" s="29">
        <f t="shared" si="5"/>
        <v>5</v>
      </c>
      <c r="B94" s="36" t="s">
        <v>975</v>
      </c>
      <c r="C94" s="36" t="s">
        <v>38</v>
      </c>
      <c r="D94" s="31">
        <v>0</v>
      </c>
      <c r="E94" s="34">
        <v>480</v>
      </c>
      <c r="F94" s="34">
        <v>2000</v>
      </c>
    </row>
    <row r="95" spans="1:6" ht="15">
      <c r="A95" s="29">
        <f t="shared" si="5"/>
        <v>6</v>
      </c>
      <c r="B95" s="36" t="s">
        <v>976</v>
      </c>
      <c r="C95" s="36" t="s">
        <v>40</v>
      </c>
      <c r="D95" s="31">
        <v>0</v>
      </c>
      <c r="E95" s="34">
        <v>0</v>
      </c>
      <c r="F95" s="34">
        <v>0</v>
      </c>
    </row>
    <row r="96" spans="1:6" ht="15">
      <c r="A96" s="29">
        <f t="shared" si="5"/>
        <v>7</v>
      </c>
      <c r="B96" s="36" t="s">
        <v>977</v>
      </c>
      <c r="C96" s="36" t="s">
        <v>42</v>
      </c>
      <c r="D96" s="31">
        <v>0</v>
      </c>
      <c r="E96" s="34">
        <v>248</v>
      </c>
      <c r="F96" s="34">
        <v>0</v>
      </c>
    </row>
    <row r="97" spans="1:6" ht="15">
      <c r="A97" s="29">
        <f t="shared" si="5"/>
        <v>8</v>
      </c>
      <c r="B97" s="36" t="s">
        <v>978</v>
      </c>
      <c r="C97" s="36" t="s">
        <v>42</v>
      </c>
      <c r="D97" s="31">
        <v>0</v>
      </c>
      <c r="E97" s="34">
        <v>0</v>
      </c>
      <c r="F97" s="34">
        <v>0</v>
      </c>
    </row>
    <row r="98" spans="1:6" ht="15">
      <c r="A98" s="29">
        <f t="shared" si="5"/>
        <v>9</v>
      </c>
      <c r="B98" s="36" t="s">
        <v>979</v>
      </c>
      <c r="C98" s="36" t="s">
        <v>42</v>
      </c>
      <c r="D98" s="31">
        <v>0</v>
      </c>
      <c r="E98" s="34">
        <v>0</v>
      </c>
      <c r="F98" s="34">
        <v>0</v>
      </c>
    </row>
    <row r="99" spans="1:6" ht="15">
      <c r="A99" s="29">
        <f t="shared" si="5"/>
        <v>10</v>
      </c>
      <c r="B99" s="36" t="s">
        <v>980</v>
      </c>
      <c r="C99" s="36" t="s">
        <v>38</v>
      </c>
      <c r="D99" s="31">
        <v>0</v>
      </c>
      <c r="E99" s="34">
        <v>0</v>
      </c>
      <c r="F99" s="34">
        <v>0</v>
      </c>
    </row>
    <row r="100" spans="1:6" ht="15">
      <c r="A100" s="29">
        <f t="shared" si="5"/>
        <v>11</v>
      </c>
      <c r="B100" s="36" t="s">
        <v>981</v>
      </c>
      <c r="C100" s="36" t="s">
        <v>42</v>
      </c>
      <c r="D100" s="31">
        <v>0</v>
      </c>
      <c r="E100" s="34">
        <v>0</v>
      </c>
      <c r="F100" s="34">
        <v>0</v>
      </c>
    </row>
    <row r="101" spans="1:6" ht="15">
      <c r="A101" s="29">
        <f t="shared" si="5"/>
        <v>12</v>
      </c>
      <c r="B101" s="36" t="s">
        <v>982</v>
      </c>
      <c r="C101" s="36" t="s">
        <v>42</v>
      </c>
      <c r="D101" s="31">
        <v>0</v>
      </c>
      <c r="E101" s="34">
        <v>0</v>
      </c>
      <c r="F101" s="34">
        <v>0</v>
      </c>
    </row>
    <row r="102" spans="1:6" ht="15.75" thickBot="1">
      <c r="A102" s="37">
        <f t="shared" si="5"/>
        <v>13</v>
      </c>
      <c r="B102" s="39" t="s">
        <v>983</v>
      </c>
      <c r="C102" s="39" t="s">
        <v>42</v>
      </c>
      <c r="D102" s="31">
        <v>0</v>
      </c>
      <c r="E102" s="34">
        <v>380</v>
      </c>
      <c r="F102" s="34">
        <v>0</v>
      </c>
    </row>
    <row r="103" spans="1:6" ht="15">
      <c r="A103" s="303" t="s">
        <v>122</v>
      </c>
      <c r="B103" s="304"/>
      <c r="C103" s="65" t="s">
        <v>3</v>
      </c>
      <c r="D103" s="211">
        <f>SUM(D104:D120)</f>
        <v>5500</v>
      </c>
      <c r="E103" s="66">
        <f>SUM(E104:E120)</f>
        <v>2500</v>
      </c>
      <c r="F103" s="68">
        <f>SUM(F104:F120)</f>
        <v>5500</v>
      </c>
    </row>
    <row r="104" spans="1:6" ht="15">
      <c r="A104" s="31">
        <v>1</v>
      </c>
      <c r="B104" s="309" t="s">
        <v>629</v>
      </c>
      <c r="C104" s="31" t="s">
        <v>31</v>
      </c>
      <c r="D104" s="2">
        <v>0</v>
      </c>
      <c r="E104" s="4">
        <v>600</v>
      </c>
      <c r="F104" s="4">
        <v>0</v>
      </c>
    </row>
    <row r="105" spans="1:6" ht="15">
      <c r="A105" s="31">
        <f>+A104+1</f>
        <v>2</v>
      </c>
      <c r="B105" s="309"/>
      <c r="C105" s="31" t="s">
        <v>124</v>
      </c>
      <c r="D105" s="2">
        <v>0</v>
      </c>
      <c r="E105" s="4">
        <v>0</v>
      </c>
      <c r="F105" s="4">
        <v>1500</v>
      </c>
    </row>
    <row r="106" spans="1:6" ht="15">
      <c r="A106" s="31">
        <f aca="true" t="shared" si="6" ref="A106:A120">+A105+1</f>
        <v>3</v>
      </c>
      <c r="B106" s="309"/>
      <c r="C106" s="31" t="s">
        <v>125</v>
      </c>
      <c r="D106" s="2">
        <v>1600</v>
      </c>
      <c r="E106" s="4">
        <v>0</v>
      </c>
      <c r="F106" s="4">
        <v>0</v>
      </c>
    </row>
    <row r="107" spans="1:6" ht="15">
      <c r="A107" s="31">
        <f t="shared" si="6"/>
        <v>4</v>
      </c>
      <c r="B107" s="36" t="s">
        <v>984</v>
      </c>
      <c r="C107" s="36" t="s">
        <v>34</v>
      </c>
      <c r="D107" s="2">
        <v>0</v>
      </c>
      <c r="E107" s="4">
        <v>0</v>
      </c>
      <c r="F107" s="4">
        <v>0</v>
      </c>
    </row>
    <row r="108" spans="1:6" ht="15">
      <c r="A108" s="31">
        <f t="shared" si="6"/>
        <v>5</v>
      </c>
      <c r="B108" s="36" t="s">
        <v>985</v>
      </c>
      <c r="C108" s="36" t="s">
        <v>42</v>
      </c>
      <c r="D108" s="2">
        <v>0</v>
      </c>
      <c r="E108" s="4">
        <v>500</v>
      </c>
      <c r="F108" s="4">
        <v>0</v>
      </c>
    </row>
    <row r="109" spans="1:6" ht="15">
      <c r="A109" s="31">
        <f t="shared" si="6"/>
        <v>6</v>
      </c>
      <c r="B109" s="36" t="s">
        <v>986</v>
      </c>
      <c r="C109" s="36" t="s">
        <v>42</v>
      </c>
      <c r="D109" s="2">
        <v>1200</v>
      </c>
      <c r="E109" s="4">
        <v>0</v>
      </c>
      <c r="F109" s="4">
        <v>0</v>
      </c>
    </row>
    <row r="110" spans="1:6" ht="15">
      <c r="A110" s="31">
        <f t="shared" si="6"/>
        <v>7</v>
      </c>
      <c r="B110" s="36" t="s">
        <v>987</v>
      </c>
      <c r="C110" s="36" t="s">
        <v>42</v>
      </c>
      <c r="D110" s="2">
        <v>0</v>
      </c>
      <c r="E110" s="4">
        <v>450</v>
      </c>
      <c r="F110" s="4">
        <v>0</v>
      </c>
    </row>
    <row r="111" spans="1:6" ht="15">
      <c r="A111" s="31">
        <f t="shared" si="6"/>
        <v>8</v>
      </c>
      <c r="B111" s="36" t="s">
        <v>988</v>
      </c>
      <c r="C111" s="36" t="s">
        <v>42</v>
      </c>
      <c r="D111" s="2">
        <v>0</v>
      </c>
      <c r="E111" s="4">
        <v>0</v>
      </c>
      <c r="F111" s="4">
        <v>1600</v>
      </c>
    </row>
    <row r="112" spans="1:6" ht="15">
      <c r="A112" s="31">
        <f t="shared" si="6"/>
        <v>9</v>
      </c>
      <c r="B112" s="36" t="s">
        <v>989</v>
      </c>
      <c r="C112" s="36" t="s">
        <v>42</v>
      </c>
      <c r="D112" s="2">
        <v>0</v>
      </c>
      <c r="E112" s="4">
        <v>0</v>
      </c>
      <c r="F112" s="4">
        <v>0</v>
      </c>
    </row>
    <row r="113" spans="1:6" ht="15">
      <c r="A113" s="31">
        <f t="shared" si="6"/>
        <v>10</v>
      </c>
      <c r="B113" s="36" t="s">
        <v>990</v>
      </c>
      <c r="C113" s="36" t="s">
        <v>42</v>
      </c>
      <c r="D113" s="2">
        <v>0</v>
      </c>
      <c r="E113" s="4">
        <v>0</v>
      </c>
      <c r="F113" s="4">
        <v>0</v>
      </c>
    </row>
    <row r="114" spans="1:6" ht="15">
      <c r="A114" s="31">
        <f t="shared" si="6"/>
        <v>11</v>
      </c>
      <c r="B114" s="36" t="s">
        <v>991</v>
      </c>
      <c r="C114" s="36" t="s">
        <v>42</v>
      </c>
      <c r="D114" s="2">
        <v>0</v>
      </c>
      <c r="E114" s="4">
        <v>0</v>
      </c>
      <c r="F114" s="4">
        <v>0</v>
      </c>
    </row>
    <row r="115" spans="1:6" ht="15">
      <c r="A115" s="31">
        <f t="shared" si="6"/>
        <v>12</v>
      </c>
      <c r="B115" s="36" t="s">
        <v>992</v>
      </c>
      <c r="C115" s="36" t="s">
        <v>42</v>
      </c>
      <c r="D115" s="2">
        <v>0</v>
      </c>
      <c r="E115" s="4">
        <v>0</v>
      </c>
      <c r="F115" s="4">
        <v>1200</v>
      </c>
    </row>
    <row r="116" spans="1:6" ht="15">
      <c r="A116" s="31">
        <f t="shared" si="6"/>
        <v>13</v>
      </c>
      <c r="B116" s="36" t="s">
        <v>993</v>
      </c>
      <c r="C116" s="36" t="s">
        <v>42</v>
      </c>
      <c r="D116" s="2">
        <v>1300</v>
      </c>
      <c r="E116" s="4">
        <v>0</v>
      </c>
      <c r="F116" s="4">
        <v>0</v>
      </c>
    </row>
    <row r="117" spans="1:6" ht="15">
      <c r="A117" s="31">
        <f t="shared" si="6"/>
        <v>14</v>
      </c>
      <c r="B117" s="36" t="s">
        <v>994</v>
      </c>
      <c r="C117" s="36" t="s">
        <v>34</v>
      </c>
      <c r="D117" s="2">
        <v>0</v>
      </c>
      <c r="E117" s="4">
        <v>0</v>
      </c>
      <c r="F117" s="4">
        <v>0</v>
      </c>
    </row>
    <row r="118" spans="1:6" ht="15">
      <c r="A118" s="31">
        <f t="shared" si="6"/>
        <v>15</v>
      </c>
      <c r="B118" s="36" t="s">
        <v>995</v>
      </c>
      <c r="C118" s="36" t="s">
        <v>42</v>
      </c>
      <c r="D118" s="2">
        <v>0</v>
      </c>
      <c r="E118" s="4">
        <v>450</v>
      </c>
      <c r="F118" s="4">
        <v>0</v>
      </c>
    </row>
    <row r="119" spans="1:6" ht="15">
      <c r="A119" s="31">
        <f t="shared" si="6"/>
        <v>16</v>
      </c>
      <c r="B119" s="36" t="s">
        <v>996</v>
      </c>
      <c r="C119" s="36" t="s">
        <v>34</v>
      </c>
      <c r="D119" s="2">
        <v>1400</v>
      </c>
      <c r="E119" s="4">
        <v>0</v>
      </c>
      <c r="F119" s="4">
        <v>0</v>
      </c>
    </row>
    <row r="120" spans="1:6" ht="15">
      <c r="A120" s="31">
        <f t="shared" si="6"/>
        <v>17</v>
      </c>
      <c r="B120" s="36" t="s">
        <v>997</v>
      </c>
      <c r="C120" s="36" t="s">
        <v>34</v>
      </c>
      <c r="D120" s="2">
        <v>0</v>
      </c>
      <c r="E120" s="4">
        <v>500</v>
      </c>
      <c r="F120" s="4">
        <v>1200</v>
      </c>
    </row>
    <row r="121" spans="1:6" ht="15.75" thickBot="1">
      <c r="A121" s="313" t="s">
        <v>140</v>
      </c>
      <c r="B121" s="314"/>
      <c r="C121" s="82" t="s">
        <v>3</v>
      </c>
      <c r="D121" s="83">
        <f>SUM(D122:D140)</f>
        <v>8219</v>
      </c>
      <c r="E121" s="83">
        <f>SUM(E122:E140)</f>
        <v>1130</v>
      </c>
      <c r="F121" s="84">
        <f>SUM(F122:F140)</f>
        <v>12120</v>
      </c>
    </row>
    <row r="122" spans="1:6" ht="15">
      <c r="A122" s="46">
        <v>1</v>
      </c>
      <c r="B122" s="311" t="s">
        <v>998</v>
      </c>
      <c r="C122" s="47" t="s">
        <v>1086</v>
      </c>
      <c r="D122" s="131">
        <v>0</v>
      </c>
      <c r="E122" s="5">
        <v>0</v>
      </c>
      <c r="F122" s="169">
        <v>0</v>
      </c>
    </row>
    <row r="123" spans="1:6" ht="15">
      <c r="A123" s="29">
        <f>+A122+1</f>
        <v>2</v>
      </c>
      <c r="B123" s="309"/>
      <c r="C123" s="31" t="s">
        <v>154</v>
      </c>
      <c r="D123" s="2">
        <v>0</v>
      </c>
      <c r="E123" s="4">
        <v>0</v>
      </c>
      <c r="F123" s="10">
        <v>0</v>
      </c>
    </row>
    <row r="124" spans="1:6" ht="15">
      <c r="A124" s="29">
        <f aca="true" t="shared" si="7" ref="A124:A140">+A123+1</f>
        <v>3</v>
      </c>
      <c r="B124" s="309"/>
      <c r="C124" s="31" t="s">
        <v>154</v>
      </c>
      <c r="D124" s="2">
        <v>0</v>
      </c>
      <c r="E124" s="4">
        <v>0</v>
      </c>
      <c r="F124" s="10">
        <v>0</v>
      </c>
    </row>
    <row r="125" spans="1:6" ht="15">
      <c r="A125" s="29">
        <f t="shared" si="7"/>
        <v>4</v>
      </c>
      <c r="B125" s="33" t="s">
        <v>405</v>
      </c>
      <c r="C125" s="36" t="s">
        <v>154</v>
      </c>
      <c r="D125" s="101">
        <v>0</v>
      </c>
      <c r="E125" s="4">
        <v>380</v>
      </c>
      <c r="F125" s="10">
        <v>4620</v>
      </c>
    </row>
    <row r="126" spans="1:6" ht="15">
      <c r="A126" s="29">
        <f t="shared" si="7"/>
        <v>5</v>
      </c>
      <c r="B126" s="33" t="s">
        <v>406</v>
      </c>
      <c r="C126" s="36" t="s">
        <v>69</v>
      </c>
      <c r="D126" s="101">
        <v>0</v>
      </c>
      <c r="E126" s="4">
        <v>0</v>
      </c>
      <c r="F126" s="10">
        <v>0</v>
      </c>
    </row>
    <row r="127" spans="1:6" ht="15">
      <c r="A127" s="29">
        <f t="shared" si="7"/>
        <v>6</v>
      </c>
      <c r="B127" s="33" t="s">
        <v>852</v>
      </c>
      <c r="C127" s="36" t="s">
        <v>69</v>
      </c>
      <c r="D127" s="101">
        <v>0</v>
      </c>
      <c r="E127" s="4">
        <v>0</v>
      </c>
      <c r="F127" s="10">
        <v>0</v>
      </c>
    </row>
    <row r="128" spans="1:6" ht="15">
      <c r="A128" s="29">
        <f t="shared" si="7"/>
        <v>7</v>
      </c>
      <c r="B128" s="33" t="s">
        <v>853</v>
      </c>
      <c r="C128" s="36" t="s">
        <v>69</v>
      </c>
      <c r="D128" s="101">
        <v>2900</v>
      </c>
      <c r="E128" s="4">
        <v>0</v>
      </c>
      <c r="F128" s="10">
        <v>0</v>
      </c>
    </row>
    <row r="129" spans="1:6" ht="15">
      <c r="A129" s="29">
        <f t="shared" si="7"/>
        <v>8</v>
      </c>
      <c r="B129" s="33" t="s">
        <v>854</v>
      </c>
      <c r="C129" s="36" t="s">
        <v>69</v>
      </c>
      <c r="D129" s="2">
        <v>0</v>
      </c>
      <c r="E129" s="4">
        <v>0</v>
      </c>
      <c r="F129" s="10">
        <v>0</v>
      </c>
    </row>
    <row r="130" spans="1:6" ht="15">
      <c r="A130" s="29">
        <f t="shared" si="7"/>
        <v>9</v>
      </c>
      <c r="B130" s="33" t="s">
        <v>855</v>
      </c>
      <c r="C130" s="36" t="s">
        <v>69</v>
      </c>
      <c r="D130" s="2">
        <v>0</v>
      </c>
      <c r="E130" s="4">
        <v>0</v>
      </c>
      <c r="F130" s="10">
        <v>0</v>
      </c>
    </row>
    <row r="131" spans="1:6" ht="15">
      <c r="A131" s="29">
        <f t="shared" si="7"/>
        <v>10</v>
      </c>
      <c r="B131" s="33" t="s">
        <v>856</v>
      </c>
      <c r="C131" s="36" t="s">
        <v>69</v>
      </c>
      <c r="D131" s="101">
        <v>2100</v>
      </c>
      <c r="E131" s="4">
        <v>0</v>
      </c>
      <c r="F131" s="10">
        <v>0</v>
      </c>
    </row>
    <row r="132" spans="1:6" ht="15">
      <c r="A132" s="29">
        <f t="shared" si="7"/>
        <v>11</v>
      </c>
      <c r="B132" s="33" t="s">
        <v>857</v>
      </c>
      <c r="C132" s="36" t="s">
        <v>69</v>
      </c>
      <c r="D132" s="101">
        <v>0</v>
      </c>
      <c r="E132" s="4">
        <v>0</v>
      </c>
      <c r="F132" s="10">
        <v>0</v>
      </c>
    </row>
    <row r="133" spans="1:6" ht="15">
      <c r="A133" s="29">
        <f t="shared" si="7"/>
        <v>12</v>
      </c>
      <c r="B133" s="33" t="s">
        <v>858</v>
      </c>
      <c r="C133" s="36" t="s">
        <v>69</v>
      </c>
      <c r="D133" s="2">
        <v>0</v>
      </c>
      <c r="E133" s="4">
        <v>0</v>
      </c>
      <c r="F133" s="10">
        <v>0</v>
      </c>
    </row>
    <row r="134" spans="1:6" ht="15">
      <c r="A134" s="29">
        <f t="shared" si="7"/>
        <v>13</v>
      </c>
      <c r="B134" s="33" t="s">
        <v>859</v>
      </c>
      <c r="C134" s="36" t="s">
        <v>69</v>
      </c>
      <c r="D134" s="2">
        <v>0</v>
      </c>
      <c r="E134" s="4">
        <v>0</v>
      </c>
      <c r="F134" s="10">
        <v>0</v>
      </c>
    </row>
    <row r="135" spans="1:6" ht="15">
      <c r="A135" s="29">
        <f t="shared" si="7"/>
        <v>14</v>
      </c>
      <c r="B135" s="33" t="s">
        <v>860</v>
      </c>
      <c r="C135" s="36" t="s">
        <v>154</v>
      </c>
      <c r="D135" s="101">
        <v>795</v>
      </c>
      <c r="E135" s="4">
        <v>0</v>
      </c>
      <c r="F135" s="10">
        <v>0</v>
      </c>
    </row>
    <row r="136" spans="1:6" ht="15">
      <c r="A136" s="29">
        <f t="shared" si="7"/>
        <v>15</v>
      </c>
      <c r="B136" s="33" t="s">
        <v>861</v>
      </c>
      <c r="C136" s="36" t="s">
        <v>69</v>
      </c>
      <c r="D136" s="101">
        <v>0</v>
      </c>
      <c r="E136" s="4">
        <v>350</v>
      </c>
      <c r="F136" s="10">
        <v>4850</v>
      </c>
    </row>
    <row r="137" spans="1:6" ht="15">
      <c r="A137" s="29">
        <f t="shared" si="7"/>
        <v>16</v>
      </c>
      <c r="B137" s="33" t="s">
        <v>862</v>
      </c>
      <c r="C137" s="36" t="s">
        <v>69</v>
      </c>
      <c r="D137" s="2">
        <v>0</v>
      </c>
      <c r="E137" s="4">
        <v>0</v>
      </c>
      <c r="F137" s="10">
        <v>0</v>
      </c>
    </row>
    <row r="138" spans="1:6" ht="15">
      <c r="A138" s="29">
        <f t="shared" si="7"/>
        <v>17</v>
      </c>
      <c r="B138" s="33" t="s">
        <v>863</v>
      </c>
      <c r="C138" s="36" t="s">
        <v>69</v>
      </c>
      <c r="D138" s="2">
        <v>0</v>
      </c>
      <c r="E138" s="4">
        <v>0</v>
      </c>
      <c r="F138" s="10">
        <v>0</v>
      </c>
    </row>
    <row r="139" spans="1:6" ht="15">
      <c r="A139" s="29">
        <f t="shared" si="7"/>
        <v>18</v>
      </c>
      <c r="B139" s="33" t="s">
        <v>864</v>
      </c>
      <c r="C139" s="36" t="s">
        <v>69</v>
      </c>
      <c r="D139" s="101">
        <v>2424</v>
      </c>
      <c r="E139" s="4">
        <v>0</v>
      </c>
      <c r="F139" s="10">
        <v>0</v>
      </c>
    </row>
    <row r="140" spans="1:6" ht="15.75" thickBot="1">
      <c r="A140" s="31">
        <f t="shared" si="7"/>
        <v>19</v>
      </c>
      <c r="B140" s="33" t="s">
        <v>865</v>
      </c>
      <c r="C140" s="36" t="s">
        <v>69</v>
      </c>
      <c r="D140" s="2">
        <v>0</v>
      </c>
      <c r="E140" s="4">
        <v>400</v>
      </c>
      <c r="F140" s="4">
        <v>2650</v>
      </c>
    </row>
    <row r="141" spans="1:6" ht="15.75" thickBot="1">
      <c r="A141" s="301" t="s">
        <v>160</v>
      </c>
      <c r="B141" s="302"/>
      <c r="C141" s="14" t="s">
        <v>3</v>
      </c>
      <c r="D141" s="18">
        <f>SUM(D142:D158)</f>
        <v>0</v>
      </c>
      <c r="E141" s="18">
        <f>SUM(E142:E158)</f>
        <v>1350</v>
      </c>
      <c r="F141" s="20">
        <f>SUM(F142:F158)</f>
        <v>3290</v>
      </c>
    </row>
    <row r="142" spans="1:6" ht="15">
      <c r="A142" s="46">
        <v>1</v>
      </c>
      <c r="B142" s="105" t="s">
        <v>661</v>
      </c>
      <c r="C142" s="47" t="s">
        <v>162</v>
      </c>
      <c r="D142" s="24">
        <v>0</v>
      </c>
      <c r="E142" s="24">
        <v>0</v>
      </c>
      <c r="F142" s="179">
        <v>0</v>
      </c>
    </row>
    <row r="143" spans="1:6" ht="15">
      <c r="A143" s="29">
        <f>+A142+1</f>
        <v>2</v>
      </c>
      <c r="B143" s="36" t="s">
        <v>661</v>
      </c>
      <c r="C143" s="31" t="s">
        <v>163</v>
      </c>
      <c r="D143" s="4">
        <v>0</v>
      </c>
      <c r="E143" s="4">
        <v>0</v>
      </c>
      <c r="F143" s="10">
        <v>0</v>
      </c>
    </row>
    <row r="144" spans="1:6" ht="15">
      <c r="A144" s="29">
        <f aca="true" t="shared" si="8" ref="A144:A158">+A143+1</f>
        <v>3</v>
      </c>
      <c r="B144" s="36" t="s">
        <v>661</v>
      </c>
      <c r="C144" s="31" t="s">
        <v>37</v>
      </c>
      <c r="D144" s="4">
        <v>0</v>
      </c>
      <c r="E144" s="4">
        <v>0</v>
      </c>
      <c r="F144" s="10">
        <v>0</v>
      </c>
    </row>
    <row r="145" spans="1:6" ht="15">
      <c r="A145" s="29">
        <f t="shared" si="8"/>
        <v>4</v>
      </c>
      <c r="B145" s="36" t="s">
        <v>866</v>
      </c>
      <c r="C145" s="36" t="s">
        <v>42</v>
      </c>
      <c r="D145" s="4">
        <v>0</v>
      </c>
      <c r="E145" s="4">
        <v>230</v>
      </c>
      <c r="F145" s="10">
        <v>0</v>
      </c>
    </row>
    <row r="146" spans="1:6" ht="15">
      <c r="A146" s="29">
        <f t="shared" si="8"/>
        <v>5</v>
      </c>
      <c r="B146" s="36" t="s">
        <v>867</v>
      </c>
      <c r="C146" s="36" t="s">
        <v>42</v>
      </c>
      <c r="D146" s="4">
        <v>0</v>
      </c>
      <c r="E146" s="4">
        <v>420</v>
      </c>
      <c r="F146" s="10">
        <v>860</v>
      </c>
    </row>
    <row r="147" spans="1:6" ht="15">
      <c r="A147" s="29">
        <f t="shared" si="8"/>
        <v>6</v>
      </c>
      <c r="B147" s="36" t="s">
        <v>999</v>
      </c>
      <c r="C147" s="36" t="s">
        <v>42</v>
      </c>
      <c r="D147" s="4">
        <v>0</v>
      </c>
      <c r="E147" s="4">
        <v>0</v>
      </c>
      <c r="F147" s="10">
        <v>1650</v>
      </c>
    </row>
    <row r="148" spans="1:6" ht="15">
      <c r="A148" s="29">
        <f t="shared" si="8"/>
        <v>7</v>
      </c>
      <c r="B148" s="36" t="s">
        <v>1000</v>
      </c>
      <c r="C148" s="36" t="s">
        <v>34</v>
      </c>
      <c r="D148" s="4">
        <v>0</v>
      </c>
      <c r="E148" s="4">
        <v>0</v>
      </c>
      <c r="F148" s="10">
        <v>0</v>
      </c>
    </row>
    <row r="149" spans="1:6" ht="15">
      <c r="A149" s="29">
        <f t="shared" si="8"/>
        <v>8</v>
      </c>
      <c r="B149" s="36" t="s">
        <v>1001</v>
      </c>
      <c r="C149" s="36" t="s">
        <v>42</v>
      </c>
      <c r="D149" s="4">
        <v>0</v>
      </c>
      <c r="E149" s="4">
        <v>0</v>
      </c>
      <c r="F149" s="10">
        <v>0</v>
      </c>
    </row>
    <row r="150" spans="1:6" ht="15">
      <c r="A150" s="29">
        <f t="shared" si="8"/>
        <v>9</v>
      </c>
      <c r="B150" s="36" t="s">
        <v>1002</v>
      </c>
      <c r="C150" s="36" t="s">
        <v>37</v>
      </c>
      <c r="D150" s="4">
        <v>0</v>
      </c>
      <c r="E150" s="4">
        <v>0</v>
      </c>
      <c r="F150" s="10">
        <v>0</v>
      </c>
    </row>
    <row r="151" spans="1:6" ht="15">
      <c r="A151" s="29">
        <f t="shared" si="8"/>
        <v>10</v>
      </c>
      <c r="B151" s="36" t="s">
        <v>1003</v>
      </c>
      <c r="C151" s="36" t="s">
        <v>171</v>
      </c>
      <c r="D151" s="4">
        <v>0</v>
      </c>
      <c r="E151" s="4">
        <v>420</v>
      </c>
      <c r="F151" s="10">
        <v>0</v>
      </c>
    </row>
    <row r="152" spans="1:6" ht="15">
      <c r="A152" s="29">
        <f t="shared" si="8"/>
        <v>11</v>
      </c>
      <c r="B152" s="36" t="s">
        <v>1004</v>
      </c>
      <c r="C152" s="36" t="s">
        <v>27</v>
      </c>
      <c r="D152" s="4">
        <v>0</v>
      </c>
      <c r="E152" s="4">
        <v>0</v>
      </c>
      <c r="F152" s="10">
        <v>0</v>
      </c>
    </row>
    <row r="153" spans="1:6" ht="15">
      <c r="A153" s="29">
        <f t="shared" si="8"/>
        <v>12</v>
      </c>
      <c r="B153" s="36" t="s">
        <v>1005</v>
      </c>
      <c r="C153" s="36" t="s">
        <v>27</v>
      </c>
      <c r="D153" s="4">
        <v>0</v>
      </c>
      <c r="E153" s="4">
        <v>0</v>
      </c>
      <c r="F153" s="10">
        <v>0</v>
      </c>
    </row>
    <row r="154" spans="1:6" ht="15">
      <c r="A154" s="29">
        <f t="shared" si="8"/>
        <v>13</v>
      </c>
      <c r="B154" s="36" t="s">
        <v>1006</v>
      </c>
      <c r="C154" s="36" t="s">
        <v>37</v>
      </c>
      <c r="D154" s="4">
        <v>0</v>
      </c>
      <c r="E154" s="4">
        <v>0</v>
      </c>
      <c r="F154" s="10">
        <v>0</v>
      </c>
    </row>
    <row r="155" spans="1:6" ht="15">
      <c r="A155" s="29">
        <f t="shared" si="8"/>
        <v>14</v>
      </c>
      <c r="B155" s="36" t="s">
        <v>1007</v>
      </c>
      <c r="C155" s="36" t="s">
        <v>42</v>
      </c>
      <c r="D155" s="4">
        <v>0</v>
      </c>
      <c r="E155" s="4">
        <v>0</v>
      </c>
      <c r="F155" s="10">
        <v>0</v>
      </c>
    </row>
    <row r="156" spans="1:6" ht="15">
      <c r="A156" s="29">
        <f t="shared" si="8"/>
        <v>15</v>
      </c>
      <c r="B156" s="36" t="s">
        <v>1008</v>
      </c>
      <c r="C156" s="36" t="s">
        <v>37</v>
      </c>
      <c r="D156" s="4">
        <v>0</v>
      </c>
      <c r="E156" s="4">
        <v>280</v>
      </c>
      <c r="F156" s="10">
        <v>780</v>
      </c>
    </row>
    <row r="157" spans="1:6" ht="15">
      <c r="A157" s="29">
        <f t="shared" si="8"/>
        <v>16</v>
      </c>
      <c r="B157" s="36" t="s">
        <v>1009</v>
      </c>
      <c r="C157" s="36" t="s">
        <v>42</v>
      </c>
      <c r="D157" s="4">
        <v>0</v>
      </c>
      <c r="E157" s="4">
        <v>0</v>
      </c>
      <c r="F157" s="10">
        <v>0</v>
      </c>
    </row>
    <row r="158" spans="1:6" ht="15">
      <c r="A158" s="29">
        <f t="shared" si="8"/>
        <v>17</v>
      </c>
      <c r="B158" s="36" t="s">
        <v>1010</v>
      </c>
      <c r="C158" s="36" t="s">
        <v>37</v>
      </c>
      <c r="D158" s="4">
        <v>0</v>
      </c>
      <c r="E158" s="4">
        <v>0</v>
      </c>
      <c r="F158" s="10">
        <v>0</v>
      </c>
    </row>
    <row r="159" spans="1:6" ht="15.75" thickBot="1">
      <c r="A159" s="102">
        <v>18</v>
      </c>
      <c r="B159" s="33" t="s">
        <v>1011</v>
      </c>
      <c r="C159" s="33" t="s">
        <v>42</v>
      </c>
      <c r="D159" s="4">
        <v>0</v>
      </c>
      <c r="E159" s="4">
        <v>0</v>
      </c>
      <c r="F159" s="10">
        <v>0</v>
      </c>
    </row>
    <row r="160" spans="1:6" ht="15.75" thickBot="1">
      <c r="A160" s="301" t="s">
        <v>180</v>
      </c>
      <c r="B160" s="302"/>
      <c r="C160" s="14" t="s">
        <v>3</v>
      </c>
      <c r="D160" s="18">
        <f>SUM(D161:D176)</f>
        <v>0</v>
      </c>
      <c r="E160" s="18">
        <f>SUM(E161:E176)</f>
        <v>3052</v>
      </c>
      <c r="F160" s="20">
        <f>SUM(F161:F176)</f>
        <v>46398</v>
      </c>
    </row>
    <row r="161" spans="1:6" ht="15">
      <c r="A161" s="305">
        <v>1</v>
      </c>
      <c r="B161" s="308" t="s">
        <v>677</v>
      </c>
      <c r="C161" s="164" t="s">
        <v>92</v>
      </c>
      <c r="D161" s="27">
        <v>0</v>
      </c>
      <c r="E161" s="27">
        <v>1105</v>
      </c>
      <c r="F161" s="172">
        <v>16000</v>
      </c>
    </row>
    <row r="162" spans="1:6" ht="15">
      <c r="A162" s="306"/>
      <c r="B162" s="309"/>
      <c r="C162" s="36" t="s">
        <v>182</v>
      </c>
      <c r="D162" s="34">
        <v>0</v>
      </c>
      <c r="E162" s="34">
        <v>0</v>
      </c>
      <c r="F162" s="174">
        <v>1450</v>
      </c>
    </row>
    <row r="163" spans="1:6" ht="15">
      <c r="A163" s="307"/>
      <c r="B163" s="309"/>
      <c r="C163" s="36" t="s">
        <v>42</v>
      </c>
      <c r="D163" s="34">
        <v>0</v>
      </c>
      <c r="E163" s="34">
        <v>512</v>
      </c>
      <c r="F163" s="174">
        <v>0</v>
      </c>
    </row>
    <row r="164" spans="1:6" ht="15">
      <c r="A164" s="310">
        <v>2</v>
      </c>
      <c r="B164" s="312" t="s">
        <v>1012</v>
      </c>
      <c r="C164" s="36" t="s">
        <v>42</v>
      </c>
      <c r="D164" s="34">
        <v>0</v>
      </c>
      <c r="E164" s="34">
        <v>1435</v>
      </c>
      <c r="F164" s="174">
        <v>6008.8</v>
      </c>
    </row>
    <row r="165" spans="1:6" ht="15">
      <c r="A165" s="307"/>
      <c r="B165" s="311"/>
      <c r="C165" s="36" t="s">
        <v>34</v>
      </c>
      <c r="D165" s="34">
        <v>0</v>
      </c>
      <c r="E165" s="34">
        <v>0</v>
      </c>
      <c r="F165" s="174">
        <v>0</v>
      </c>
    </row>
    <row r="166" spans="1:6" ht="15">
      <c r="A166" s="29">
        <f>+A164+1</f>
        <v>3</v>
      </c>
      <c r="B166" s="36" t="s">
        <v>1013</v>
      </c>
      <c r="C166" s="36" t="s">
        <v>37</v>
      </c>
      <c r="D166" s="34">
        <v>0</v>
      </c>
      <c r="E166" s="34">
        <v>0</v>
      </c>
      <c r="F166" s="174">
        <v>0</v>
      </c>
    </row>
    <row r="167" spans="1:6" ht="15">
      <c r="A167" s="310">
        <f>+A166+1</f>
        <v>4</v>
      </c>
      <c r="B167" s="312" t="s">
        <v>1014</v>
      </c>
      <c r="C167" s="36" t="s">
        <v>34</v>
      </c>
      <c r="D167" s="34">
        <v>0</v>
      </c>
      <c r="E167" s="34">
        <v>0</v>
      </c>
      <c r="F167" s="174">
        <v>800</v>
      </c>
    </row>
    <row r="168" spans="1:6" ht="15">
      <c r="A168" s="307"/>
      <c r="B168" s="311"/>
      <c r="C168" s="36" t="s">
        <v>186</v>
      </c>
      <c r="D168" s="34">
        <v>0</v>
      </c>
      <c r="E168" s="34">
        <v>0</v>
      </c>
      <c r="F168" s="174">
        <v>0</v>
      </c>
    </row>
    <row r="169" spans="1:6" ht="15">
      <c r="A169" s="29">
        <f>+A167+1</f>
        <v>5</v>
      </c>
      <c r="B169" s="36" t="s">
        <v>1085</v>
      </c>
      <c r="C169" s="36" t="s">
        <v>42</v>
      </c>
      <c r="D169" s="34">
        <v>0</v>
      </c>
      <c r="E169" s="34">
        <v>0</v>
      </c>
      <c r="F169" s="174">
        <v>0</v>
      </c>
    </row>
    <row r="170" spans="1:6" ht="15">
      <c r="A170" s="29">
        <f aca="true" t="shared" si="9" ref="A170:A176">+A169+1</f>
        <v>6</v>
      </c>
      <c r="B170" s="36" t="s">
        <v>1015</v>
      </c>
      <c r="C170" s="36" t="s">
        <v>42</v>
      </c>
      <c r="D170" s="34">
        <v>0</v>
      </c>
      <c r="E170" s="34">
        <v>0</v>
      </c>
      <c r="F170" s="174">
        <v>0</v>
      </c>
    </row>
    <row r="171" spans="1:6" ht="15">
      <c r="A171" s="29">
        <f t="shared" si="9"/>
        <v>7</v>
      </c>
      <c r="B171" s="36" t="s">
        <v>1016</v>
      </c>
      <c r="C171" s="36" t="s">
        <v>42</v>
      </c>
      <c r="D171" s="34">
        <v>0</v>
      </c>
      <c r="E171" s="34">
        <v>0</v>
      </c>
      <c r="F171" s="174">
        <v>0</v>
      </c>
    </row>
    <row r="172" spans="1:6" ht="15">
      <c r="A172" s="29">
        <f t="shared" si="9"/>
        <v>8</v>
      </c>
      <c r="B172" s="36" t="s">
        <v>1017</v>
      </c>
      <c r="C172" s="36" t="s">
        <v>42</v>
      </c>
      <c r="D172" s="34">
        <v>0</v>
      </c>
      <c r="E172" s="34">
        <v>0</v>
      </c>
      <c r="F172" s="174">
        <v>2500</v>
      </c>
    </row>
    <row r="173" spans="1:6" ht="15">
      <c r="A173" s="29">
        <f t="shared" si="9"/>
        <v>9</v>
      </c>
      <c r="B173" s="36" t="s">
        <v>1018</v>
      </c>
      <c r="C173" s="36" t="s">
        <v>191</v>
      </c>
      <c r="D173" s="34">
        <v>0</v>
      </c>
      <c r="E173" s="34">
        <v>0</v>
      </c>
      <c r="F173" s="174">
        <v>5739.2</v>
      </c>
    </row>
    <row r="174" spans="1:6" ht="15">
      <c r="A174" s="29">
        <f t="shared" si="9"/>
        <v>10</v>
      </c>
      <c r="B174" s="36" t="s">
        <v>1019</v>
      </c>
      <c r="C174" s="36" t="s">
        <v>34</v>
      </c>
      <c r="D174" s="34">
        <v>0</v>
      </c>
      <c r="E174" s="34">
        <v>0</v>
      </c>
      <c r="F174" s="174">
        <v>3900</v>
      </c>
    </row>
    <row r="175" spans="1:6" ht="15">
      <c r="A175" s="29">
        <f t="shared" si="9"/>
        <v>11</v>
      </c>
      <c r="B175" s="36" t="s">
        <v>1020</v>
      </c>
      <c r="C175" s="36" t="s">
        <v>194</v>
      </c>
      <c r="D175" s="34">
        <v>0</v>
      </c>
      <c r="E175" s="34">
        <v>0</v>
      </c>
      <c r="F175" s="174">
        <v>10000</v>
      </c>
    </row>
    <row r="176" spans="1:6" ht="15.75" thickBot="1">
      <c r="A176" s="60">
        <f t="shared" si="9"/>
        <v>12</v>
      </c>
      <c r="B176" s="75" t="s">
        <v>1021</v>
      </c>
      <c r="C176" s="75" t="s">
        <v>194</v>
      </c>
      <c r="D176" s="176">
        <v>0</v>
      </c>
      <c r="E176" s="176">
        <v>0</v>
      </c>
      <c r="F176" s="177">
        <v>0</v>
      </c>
    </row>
    <row r="177" spans="1:6" ht="15.75" thickBot="1">
      <c r="A177" s="301" t="s">
        <v>449</v>
      </c>
      <c r="B177" s="302"/>
      <c r="C177" s="14" t="s">
        <v>3</v>
      </c>
      <c r="D177" s="18">
        <f>SUM(D178:D191)</f>
        <v>0</v>
      </c>
      <c r="E177" s="18">
        <f>SUM(E178:E191)</f>
        <v>0</v>
      </c>
      <c r="F177" s="20">
        <f>SUM(F178:F191)</f>
        <v>26198.7</v>
      </c>
    </row>
    <row r="178" spans="1:6" ht="15">
      <c r="A178" s="307">
        <v>1</v>
      </c>
      <c r="B178" s="311" t="s">
        <v>1022</v>
      </c>
      <c r="C178" s="105" t="s">
        <v>198</v>
      </c>
      <c r="D178" s="131">
        <v>0</v>
      </c>
      <c r="E178" s="5">
        <v>0</v>
      </c>
      <c r="F178" s="169">
        <v>0</v>
      </c>
    </row>
    <row r="179" spans="1:6" ht="15">
      <c r="A179" s="325"/>
      <c r="B179" s="309"/>
      <c r="C179" s="36" t="s">
        <v>33</v>
      </c>
      <c r="D179" s="131">
        <v>0</v>
      </c>
      <c r="E179" s="5">
        <v>0</v>
      </c>
      <c r="F179" s="169">
        <v>0</v>
      </c>
    </row>
    <row r="180" spans="1:6" ht="15">
      <c r="A180" s="29">
        <v>2</v>
      </c>
      <c r="B180" s="36" t="s">
        <v>881</v>
      </c>
      <c r="C180" s="36" t="s">
        <v>42</v>
      </c>
      <c r="D180" s="2">
        <v>0</v>
      </c>
      <c r="E180" s="4">
        <v>0</v>
      </c>
      <c r="F180" s="10">
        <v>0</v>
      </c>
    </row>
    <row r="181" spans="1:6" ht="15">
      <c r="A181" s="29">
        <v>3</v>
      </c>
      <c r="B181" s="106" t="s">
        <v>882</v>
      </c>
      <c r="C181" s="36" t="s">
        <v>42</v>
      </c>
      <c r="D181" s="2">
        <v>0</v>
      </c>
      <c r="E181" s="4">
        <v>0</v>
      </c>
      <c r="F181" s="10">
        <v>0</v>
      </c>
    </row>
    <row r="182" spans="1:6" ht="15">
      <c r="A182" s="29">
        <v>4</v>
      </c>
      <c r="B182" s="106" t="s">
        <v>883</v>
      </c>
      <c r="C182" s="36" t="s">
        <v>42</v>
      </c>
      <c r="D182" s="2">
        <v>0</v>
      </c>
      <c r="E182" s="4">
        <v>0</v>
      </c>
      <c r="F182" s="10">
        <v>10758.7</v>
      </c>
    </row>
    <row r="183" spans="1:6" ht="15">
      <c r="A183" s="29">
        <v>5</v>
      </c>
      <c r="B183" s="106" t="s">
        <v>884</v>
      </c>
      <c r="C183" s="36" t="s">
        <v>42</v>
      </c>
      <c r="D183" s="2">
        <v>0</v>
      </c>
      <c r="E183" s="4">
        <v>0</v>
      </c>
      <c r="F183" s="10">
        <v>0</v>
      </c>
    </row>
    <row r="184" spans="1:6" ht="15">
      <c r="A184" s="29">
        <v>6</v>
      </c>
      <c r="B184" s="36" t="s">
        <v>885</v>
      </c>
      <c r="C184" s="36" t="s">
        <v>42</v>
      </c>
      <c r="D184" s="2">
        <v>0</v>
      </c>
      <c r="E184" s="4">
        <v>0</v>
      </c>
      <c r="F184" s="10">
        <v>7500</v>
      </c>
    </row>
    <row r="185" spans="1:6" ht="15">
      <c r="A185" s="29">
        <v>7</v>
      </c>
      <c r="B185" s="106" t="s">
        <v>886</v>
      </c>
      <c r="C185" s="36" t="s">
        <v>42</v>
      </c>
      <c r="D185" s="2">
        <v>0</v>
      </c>
      <c r="E185" s="4">
        <v>0</v>
      </c>
      <c r="F185" s="10">
        <v>0</v>
      </c>
    </row>
    <row r="186" spans="1:6" ht="15">
      <c r="A186" s="29">
        <v>8</v>
      </c>
      <c r="B186" s="106" t="s">
        <v>887</v>
      </c>
      <c r="C186" s="36" t="s">
        <v>42</v>
      </c>
      <c r="D186" s="2">
        <v>0</v>
      </c>
      <c r="E186" s="4">
        <v>0</v>
      </c>
      <c r="F186" s="10">
        <v>0</v>
      </c>
    </row>
    <row r="187" spans="1:6" ht="15">
      <c r="A187" s="29">
        <v>9</v>
      </c>
      <c r="B187" s="106" t="s">
        <v>888</v>
      </c>
      <c r="C187" s="36" t="s">
        <v>34</v>
      </c>
      <c r="D187" s="2">
        <v>0</v>
      </c>
      <c r="E187" s="4">
        <v>0</v>
      </c>
      <c r="F187" s="10">
        <v>0</v>
      </c>
    </row>
    <row r="188" spans="1:6" ht="15">
      <c r="A188" s="29">
        <v>10</v>
      </c>
      <c r="B188" s="36" t="s">
        <v>889</v>
      </c>
      <c r="C188" s="36" t="s">
        <v>42</v>
      </c>
      <c r="D188" s="2">
        <v>0</v>
      </c>
      <c r="E188" s="4">
        <v>0</v>
      </c>
      <c r="F188" s="10">
        <v>0</v>
      </c>
    </row>
    <row r="189" spans="1:6" ht="15">
      <c r="A189" s="29">
        <v>11</v>
      </c>
      <c r="B189" s="106" t="s">
        <v>890</v>
      </c>
      <c r="C189" s="36" t="s">
        <v>42</v>
      </c>
      <c r="D189" s="2">
        <v>0</v>
      </c>
      <c r="E189" s="4">
        <v>0</v>
      </c>
      <c r="F189" s="10">
        <v>0</v>
      </c>
    </row>
    <row r="190" spans="1:6" ht="15">
      <c r="A190" s="29">
        <v>12</v>
      </c>
      <c r="B190" s="106" t="s">
        <v>891</v>
      </c>
      <c r="C190" s="106" t="s">
        <v>27</v>
      </c>
      <c r="D190" s="2">
        <v>0</v>
      </c>
      <c r="E190" s="4">
        <v>0</v>
      </c>
      <c r="F190" s="10">
        <v>7940</v>
      </c>
    </row>
    <row r="191" spans="1:6" ht="15.75" thickBot="1">
      <c r="A191" s="37">
        <v>13</v>
      </c>
      <c r="B191" s="107" t="s">
        <v>210</v>
      </c>
      <c r="C191" s="107" t="s">
        <v>37</v>
      </c>
      <c r="D191" s="146">
        <v>0</v>
      </c>
      <c r="E191" s="61">
        <v>0</v>
      </c>
      <c r="F191" s="182">
        <v>0</v>
      </c>
    </row>
    <row r="192" spans="1:6" ht="15.75" thickBot="1">
      <c r="A192" s="301" t="s">
        <v>1</v>
      </c>
      <c r="B192" s="302"/>
      <c r="C192" s="14" t="s">
        <v>3</v>
      </c>
      <c r="D192" s="18">
        <f>SUM(D193:D220)</f>
        <v>21611.1</v>
      </c>
      <c r="E192" s="18">
        <f>SUM(E193:E220)</f>
        <v>2944.8</v>
      </c>
      <c r="F192" s="20">
        <f>SUM(F193:F220)</f>
        <v>30835.2</v>
      </c>
    </row>
    <row r="193" spans="1:6" ht="18.75">
      <c r="A193" s="46">
        <v>1</v>
      </c>
      <c r="B193" s="336" t="s">
        <v>702</v>
      </c>
      <c r="C193" s="108" t="s">
        <v>24</v>
      </c>
      <c r="D193" s="188">
        <v>0</v>
      </c>
      <c r="E193" s="188">
        <v>940.8</v>
      </c>
      <c r="F193" s="189">
        <v>7268.799999999999</v>
      </c>
    </row>
    <row r="194" spans="1:6" ht="18.75">
      <c r="A194" s="29">
        <v>2</v>
      </c>
      <c r="B194" s="333"/>
      <c r="C194" s="112" t="s">
        <v>212</v>
      </c>
      <c r="D194" s="190">
        <v>0</v>
      </c>
      <c r="E194" s="190">
        <v>784</v>
      </c>
      <c r="F194" s="191">
        <v>4866.400000000001</v>
      </c>
    </row>
    <row r="195" spans="1:6" ht="18.75">
      <c r="A195" s="29">
        <v>3</v>
      </c>
      <c r="B195" s="115" t="s">
        <v>892</v>
      </c>
      <c r="C195" s="116" t="s">
        <v>215</v>
      </c>
      <c r="D195" s="190">
        <v>0</v>
      </c>
      <c r="E195" s="190">
        <v>1220</v>
      </c>
      <c r="F195" s="191">
        <v>0</v>
      </c>
    </row>
    <row r="196" spans="1:6" ht="18.75">
      <c r="A196" s="29">
        <v>4</v>
      </c>
      <c r="B196" s="115" t="s">
        <v>893</v>
      </c>
      <c r="C196" s="116" t="s">
        <v>217</v>
      </c>
      <c r="D196" s="190">
        <v>0</v>
      </c>
      <c r="E196" s="190">
        <v>0</v>
      </c>
      <c r="F196" s="191">
        <v>0</v>
      </c>
    </row>
    <row r="197" spans="1:6" ht="18.75">
      <c r="A197" s="29">
        <v>5</v>
      </c>
      <c r="B197" s="334" t="s">
        <v>894</v>
      </c>
      <c r="C197" s="116" t="s">
        <v>217</v>
      </c>
      <c r="D197" s="190">
        <v>2160</v>
      </c>
      <c r="E197" s="190">
        <v>0</v>
      </c>
      <c r="F197" s="191">
        <v>0</v>
      </c>
    </row>
    <row r="198" spans="1:6" ht="18.75">
      <c r="A198" s="29">
        <v>6</v>
      </c>
      <c r="B198" s="334"/>
      <c r="C198" s="116" t="s">
        <v>217</v>
      </c>
      <c r="D198" s="190">
        <v>2160</v>
      </c>
      <c r="E198" s="190">
        <v>0</v>
      </c>
      <c r="F198" s="191">
        <v>0</v>
      </c>
    </row>
    <row r="199" spans="1:6" ht="18.75">
      <c r="A199" s="29">
        <v>7</v>
      </c>
      <c r="B199" s="334"/>
      <c r="C199" s="116" t="s">
        <v>217</v>
      </c>
      <c r="D199" s="190">
        <v>3180</v>
      </c>
      <c r="E199" s="190">
        <v>0</v>
      </c>
      <c r="F199" s="191">
        <v>0</v>
      </c>
    </row>
    <row r="200" spans="1:6" ht="18.75">
      <c r="A200" s="29">
        <v>8</v>
      </c>
      <c r="B200" s="334"/>
      <c r="C200" s="116" t="s">
        <v>217</v>
      </c>
      <c r="D200" s="190">
        <v>2180</v>
      </c>
      <c r="E200" s="190">
        <v>0</v>
      </c>
      <c r="F200" s="191">
        <v>0</v>
      </c>
    </row>
    <row r="201" spans="1:6" ht="18.75">
      <c r="A201" s="29">
        <v>9</v>
      </c>
      <c r="B201" s="334"/>
      <c r="C201" s="116" t="s">
        <v>219</v>
      </c>
      <c r="D201" s="190">
        <v>0</v>
      </c>
      <c r="E201" s="190">
        <v>0</v>
      </c>
      <c r="F201" s="191">
        <v>0</v>
      </c>
    </row>
    <row r="202" spans="1:6" ht="18.75">
      <c r="A202" s="29">
        <v>10</v>
      </c>
      <c r="B202" s="118" t="s">
        <v>895</v>
      </c>
      <c r="C202" s="116" t="s">
        <v>37</v>
      </c>
      <c r="D202" s="190">
        <v>0</v>
      </c>
      <c r="E202" s="190">
        <v>0</v>
      </c>
      <c r="F202" s="191">
        <v>0</v>
      </c>
    </row>
    <row r="203" spans="1:6" ht="18.75">
      <c r="A203" s="29">
        <v>11</v>
      </c>
      <c r="B203" s="118" t="s">
        <v>221</v>
      </c>
      <c r="C203" s="116" t="s">
        <v>217</v>
      </c>
      <c r="D203" s="190">
        <v>0</v>
      </c>
      <c r="E203" s="190">
        <v>0</v>
      </c>
      <c r="F203" s="191">
        <v>0</v>
      </c>
    </row>
    <row r="204" spans="1:6" ht="18.75">
      <c r="A204" s="29">
        <v>12</v>
      </c>
      <c r="B204" s="118" t="s">
        <v>896</v>
      </c>
      <c r="C204" s="116" t="s">
        <v>217</v>
      </c>
      <c r="D204" s="190">
        <v>0</v>
      </c>
      <c r="E204" s="190">
        <v>0</v>
      </c>
      <c r="F204" s="191">
        <v>0</v>
      </c>
    </row>
    <row r="205" spans="1:6" ht="18.75">
      <c r="A205" s="29">
        <v>13</v>
      </c>
      <c r="B205" s="118" t="s">
        <v>897</v>
      </c>
      <c r="C205" s="116" t="s">
        <v>217</v>
      </c>
      <c r="D205" s="190">
        <v>0</v>
      </c>
      <c r="E205" s="190">
        <v>0</v>
      </c>
      <c r="F205" s="191">
        <v>0</v>
      </c>
    </row>
    <row r="206" spans="1:6" ht="18.75">
      <c r="A206" s="29">
        <v>14</v>
      </c>
      <c r="B206" s="118" t="s">
        <v>898</v>
      </c>
      <c r="C206" s="116" t="s">
        <v>217</v>
      </c>
      <c r="D206" s="190">
        <v>0</v>
      </c>
      <c r="E206" s="190">
        <v>0</v>
      </c>
      <c r="F206" s="191">
        <v>7420</v>
      </c>
    </row>
    <row r="207" spans="1:6" ht="18.75">
      <c r="A207" s="29">
        <v>15</v>
      </c>
      <c r="B207" s="192" t="s">
        <v>899</v>
      </c>
      <c r="C207" s="116" t="s">
        <v>217</v>
      </c>
      <c r="D207" s="193">
        <v>3000</v>
      </c>
      <c r="E207" s="193">
        <v>0</v>
      </c>
      <c r="F207" s="194">
        <v>0</v>
      </c>
    </row>
    <row r="208" spans="1:6" ht="18.75">
      <c r="A208" s="29">
        <v>16</v>
      </c>
      <c r="B208" s="118" t="s">
        <v>900</v>
      </c>
      <c r="C208" s="116" t="s">
        <v>217</v>
      </c>
      <c r="D208" s="190">
        <v>1040</v>
      </c>
      <c r="E208" s="190">
        <v>0</v>
      </c>
      <c r="F208" s="191"/>
    </row>
    <row r="209" spans="1:6" ht="18.75">
      <c r="A209" s="29">
        <v>17</v>
      </c>
      <c r="B209" s="118" t="s">
        <v>901</v>
      </c>
      <c r="C209" s="116" t="s">
        <v>217</v>
      </c>
      <c r="D209" s="190">
        <v>0</v>
      </c>
      <c r="E209" s="190">
        <v>0</v>
      </c>
      <c r="F209" s="191">
        <v>0</v>
      </c>
    </row>
    <row r="210" spans="1:6" ht="18.75">
      <c r="A210" s="29">
        <v>18</v>
      </c>
      <c r="B210" s="118" t="s">
        <v>228</v>
      </c>
      <c r="C210" s="116" t="s">
        <v>217</v>
      </c>
      <c r="D210" s="190">
        <v>2400</v>
      </c>
      <c r="E210" s="190">
        <v>0</v>
      </c>
      <c r="F210" s="191">
        <v>0</v>
      </c>
    </row>
    <row r="211" spans="1:6" ht="18.75">
      <c r="A211" s="29">
        <v>19</v>
      </c>
      <c r="B211" s="118" t="s">
        <v>902</v>
      </c>
      <c r="C211" s="116" t="s">
        <v>217</v>
      </c>
      <c r="D211" s="190">
        <v>0</v>
      </c>
      <c r="E211" s="190">
        <v>0</v>
      </c>
      <c r="F211" s="191">
        <v>0</v>
      </c>
    </row>
    <row r="212" spans="1:6" ht="18.75">
      <c r="A212" s="29">
        <v>20</v>
      </c>
      <c r="B212" s="118" t="s">
        <v>230</v>
      </c>
      <c r="C212" s="112" t="s">
        <v>27</v>
      </c>
      <c r="D212" s="190">
        <v>0</v>
      </c>
      <c r="E212" s="190">
        <v>0</v>
      </c>
      <c r="F212" s="191">
        <v>0</v>
      </c>
    </row>
    <row r="213" spans="1:6" ht="18.75">
      <c r="A213" s="29">
        <v>21</v>
      </c>
      <c r="B213" s="118" t="s">
        <v>903</v>
      </c>
      <c r="C213" s="119" t="s">
        <v>217</v>
      </c>
      <c r="D213" s="190">
        <v>0</v>
      </c>
      <c r="E213" s="190">
        <v>0</v>
      </c>
      <c r="F213" s="191">
        <v>0</v>
      </c>
    </row>
    <row r="214" spans="1:6" ht="18.75">
      <c r="A214" s="29">
        <v>22</v>
      </c>
      <c r="B214" s="118" t="s">
        <v>478</v>
      </c>
      <c r="C214" s="116" t="s">
        <v>217</v>
      </c>
      <c r="D214" s="190">
        <v>0</v>
      </c>
      <c r="E214" s="190">
        <v>0</v>
      </c>
      <c r="F214" s="191">
        <v>0</v>
      </c>
    </row>
    <row r="215" spans="1:6" ht="18.75">
      <c r="A215" s="29">
        <v>23</v>
      </c>
      <c r="B215" s="118" t="s">
        <v>479</v>
      </c>
      <c r="C215" s="112" t="s">
        <v>27</v>
      </c>
      <c r="D215" s="190">
        <v>0</v>
      </c>
      <c r="E215" s="190">
        <v>0</v>
      </c>
      <c r="F215" s="191">
        <v>0</v>
      </c>
    </row>
    <row r="216" spans="1:6" ht="18.75">
      <c r="A216" s="29">
        <v>24</v>
      </c>
      <c r="B216" s="118" t="s">
        <v>480</v>
      </c>
      <c r="C216" s="112" t="s">
        <v>235</v>
      </c>
      <c r="D216" s="190">
        <v>0</v>
      </c>
      <c r="E216" s="190">
        <v>0</v>
      </c>
      <c r="F216" s="191">
        <v>0</v>
      </c>
    </row>
    <row r="217" spans="1:6" ht="18.75">
      <c r="A217" s="29">
        <v>25</v>
      </c>
      <c r="B217" s="118" t="s">
        <v>481</v>
      </c>
      <c r="C217" s="119" t="s">
        <v>217</v>
      </c>
      <c r="D217" s="190">
        <v>3191.1</v>
      </c>
      <c r="E217" s="190">
        <v>0</v>
      </c>
      <c r="F217" s="191">
        <v>5280</v>
      </c>
    </row>
    <row r="218" spans="1:6" ht="18.75">
      <c r="A218" s="29">
        <v>26</v>
      </c>
      <c r="B218" s="118" t="s">
        <v>482</v>
      </c>
      <c r="C218" s="119" t="s">
        <v>217</v>
      </c>
      <c r="D218" s="190">
        <v>0</v>
      </c>
      <c r="E218" s="190">
        <v>0</v>
      </c>
      <c r="F218" s="191">
        <v>0</v>
      </c>
    </row>
    <row r="219" spans="1:6" ht="18.75">
      <c r="A219" s="29">
        <v>27</v>
      </c>
      <c r="B219" s="118" t="s">
        <v>483</v>
      </c>
      <c r="C219" s="112" t="s">
        <v>27</v>
      </c>
      <c r="D219" s="190">
        <v>2300</v>
      </c>
      <c r="E219" s="190">
        <v>0</v>
      </c>
      <c r="F219" s="191">
        <v>6000</v>
      </c>
    </row>
    <row r="220" spans="1:6" ht="19.5" thickBot="1">
      <c r="A220" s="29">
        <v>28</v>
      </c>
      <c r="B220" s="118" t="s">
        <v>484</v>
      </c>
      <c r="C220" s="119" t="s">
        <v>217</v>
      </c>
      <c r="D220" s="190">
        <v>0</v>
      </c>
      <c r="E220" s="190">
        <v>0</v>
      </c>
      <c r="F220" s="191">
        <v>0</v>
      </c>
    </row>
    <row r="221" spans="1:6" ht="15.75" thickBot="1">
      <c r="A221" s="301" t="s">
        <v>240</v>
      </c>
      <c r="B221" s="302"/>
      <c r="C221" s="14" t="s">
        <v>3</v>
      </c>
      <c r="D221" s="18">
        <f>SUM(D222:D241)</f>
        <v>3000</v>
      </c>
      <c r="E221" s="18">
        <f>SUM(E222:E241)</f>
        <v>5408</v>
      </c>
      <c r="F221" s="20">
        <f>SUM(F222:F241)</f>
        <v>25161</v>
      </c>
    </row>
    <row r="222" spans="1:6" ht="15">
      <c r="A222" s="46">
        <v>1</v>
      </c>
      <c r="B222" s="326" t="s">
        <v>1023</v>
      </c>
      <c r="C222" s="86" t="s">
        <v>24</v>
      </c>
      <c r="D222" s="47">
        <v>2500</v>
      </c>
      <c r="E222" s="124">
        <v>1500</v>
      </c>
      <c r="F222" s="184">
        <v>6580</v>
      </c>
    </row>
    <row r="223" spans="1:6" ht="15">
      <c r="A223" s="29">
        <f>+A222+1</f>
        <v>2</v>
      </c>
      <c r="B223" s="327"/>
      <c r="C223" s="106" t="s">
        <v>27</v>
      </c>
      <c r="D223" s="31">
        <v>0</v>
      </c>
      <c r="E223" s="34">
        <v>500</v>
      </c>
      <c r="F223" s="195">
        <v>5281</v>
      </c>
    </row>
    <row r="224" spans="1:6" ht="15">
      <c r="A224" s="29">
        <f aca="true" t="shared" si="10" ref="A224:A241">+A223+1</f>
        <v>3</v>
      </c>
      <c r="B224" s="327"/>
      <c r="C224" s="36" t="s">
        <v>42</v>
      </c>
      <c r="D224" s="31">
        <v>0</v>
      </c>
      <c r="E224" s="34">
        <v>0</v>
      </c>
      <c r="F224" s="196">
        <v>0</v>
      </c>
    </row>
    <row r="225" spans="1:6" ht="15">
      <c r="A225" s="29">
        <f t="shared" si="10"/>
        <v>4</v>
      </c>
      <c r="B225" s="106" t="s">
        <v>1024</v>
      </c>
      <c r="C225" s="36" t="s">
        <v>42</v>
      </c>
      <c r="D225" s="31">
        <v>0</v>
      </c>
      <c r="E225" s="34">
        <v>308</v>
      </c>
      <c r="F225" s="174">
        <v>1192</v>
      </c>
    </row>
    <row r="226" spans="1:6" ht="15">
      <c r="A226" s="29">
        <f t="shared" si="10"/>
        <v>5</v>
      </c>
      <c r="B226" s="106" t="s">
        <v>1025</v>
      </c>
      <c r="C226" s="106" t="s">
        <v>27</v>
      </c>
      <c r="D226" s="31">
        <v>0</v>
      </c>
      <c r="E226" s="195">
        <v>0</v>
      </c>
      <c r="F226" s="195">
        <v>7500</v>
      </c>
    </row>
    <row r="227" spans="1:6" ht="15">
      <c r="A227" s="29">
        <f t="shared" si="10"/>
        <v>6</v>
      </c>
      <c r="B227" s="106" t="s">
        <v>1026</v>
      </c>
      <c r="C227" s="106" t="s">
        <v>217</v>
      </c>
      <c r="D227" s="31">
        <v>0</v>
      </c>
      <c r="E227" s="34">
        <v>0</v>
      </c>
      <c r="F227" s="174">
        <v>0</v>
      </c>
    </row>
    <row r="228" spans="1:6" ht="15">
      <c r="A228" s="29">
        <f t="shared" si="10"/>
        <v>7</v>
      </c>
      <c r="B228" s="106" t="s">
        <v>1027</v>
      </c>
      <c r="C228" s="106" t="s">
        <v>217</v>
      </c>
      <c r="D228" s="31">
        <v>0</v>
      </c>
      <c r="E228" s="34">
        <v>1700</v>
      </c>
      <c r="F228" s="174">
        <v>1008</v>
      </c>
    </row>
    <row r="229" spans="1:6" ht="15">
      <c r="A229" s="29">
        <f t="shared" si="10"/>
        <v>8</v>
      </c>
      <c r="B229" s="106" t="s">
        <v>1028</v>
      </c>
      <c r="C229" s="106" t="s">
        <v>217</v>
      </c>
      <c r="D229" s="31">
        <v>0</v>
      </c>
      <c r="E229" s="34">
        <v>900</v>
      </c>
      <c r="F229" s="174">
        <v>3100</v>
      </c>
    </row>
    <row r="230" spans="1:6" ht="15">
      <c r="A230" s="29">
        <f t="shared" si="10"/>
        <v>9</v>
      </c>
      <c r="B230" s="106" t="s">
        <v>1029</v>
      </c>
      <c r="C230" s="106" t="s">
        <v>217</v>
      </c>
      <c r="D230" s="31">
        <v>0</v>
      </c>
      <c r="E230" s="34">
        <v>0</v>
      </c>
      <c r="F230" s="174">
        <v>0</v>
      </c>
    </row>
    <row r="231" spans="1:6" ht="15">
      <c r="A231" s="29">
        <f t="shared" si="10"/>
        <v>10</v>
      </c>
      <c r="B231" s="106" t="s">
        <v>1030</v>
      </c>
      <c r="C231" s="106" t="s">
        <v>217</v>
      </c>
      <c r="D231" s="31">
        <v>0</v>
      </c>
      <c r="E231" s="34">
        <v>0</v>
      </c>
      <c r="F231" s="174">
        <v>0</v>
      </c>
    </row>
    <row r="232" spans="1:6" ht="15">
      <c r="A232" s="29">
        <f t="shared" si="10"/>
        <v>11</v>
      </c>
      <c r="B232" s="106" t="s">
        <v>1031</v>
      </c>
      <c r="C232" s="106" t="s">
        <v>217</v>
      </c>
      <c r="D232" s="31">
        <v>0</v>
      </c>
      <c r="E232" s="34">
        <v>0</v>
      </c>
      <c r="F232" s="174">
        <v>0</v>
      </c>
    </row>
    <row r="233" spans="1:6" ht="15">
      <c r="A233" s="29">
        <f t="shared" si="10"/>
        <v>12</v>
      </c>
      <c r="B233" s="106" t="s">
        <v>1032</v>
      </c>
      <c r="C233" s="106" t="s">
        <v>1080</v>
      </c>
      <c r="D233" s="31">
        <v>0</v>
      </c>
      <c r="E233" s="34">
        <v>0</v>
      </c>
      <c r="F233" s="174">
        <v>0</v>
      </c>
    </row>
    <row r="234" spans="1:6" ht="15">
      <c r="A234" s="29">
        <f t="shared" si="10"/>
        <v>13</v>
      </c>
      <c r="B234" s="106" t="s">
        <v>1033</v>
      </c>
      <c r="C234" s="197" t="s">
        <v>194</v>
      </c>
      <c r="D234" s="31">
        <v>0</v>
      </c>
      <c r="E234" s="34">
        <v>0</v>
      </c>
      <c r="F234" s="174">
        <v>0</v>
      </c>
    </row>
    <row r="235" spans="1:6" ht="15">
      <c r="A235" s="29">
        <f t="shared" si="10"/>
        <v>14</v>
      </c>
      <c r="B235" s="106" t="s">
        <v>1034</v>
      </c>
      <c r="C235" s="106" t="s">
        <v>217</v>
      </c>
      <c r="D235" s="31">
        <v>0</v>
      </c>
      <c r="E235" s="34">
        <v>0</v>
      </c>
      <c r="F235" s="174">
        <v>0</v>
      </c>
    </row>
    <row r="236" spans="1:6" ht="15">
      <c r="A236" s="29">
        <f t="shared" si="10"/>
        <v>15</v>
      </c>
      <c r="B236" s="106" t="s">
        <v>1035</v>
      </c>
      <c r="C236" s="106" t="s">
        <v>217</v>
      </c>
      <c r="D236" s="31">
        <v>500</v>
      </c>
      <c r="E236" s="34">
        <v>500</v>
      </c>
      <c r="F236" s="174">
        <v>500</v>
      </c>
    </row>
    <row r="237" spans="1:6" ht="15">
      <c r="A237" s="29">
        <f t="shared" si="10"/>
        <v>16</v>
      </c>
      <c r="B237" s="327" t="s">
        <v>1036</v>
      </c>
      <c r="C237" s="106" t="s">
        <v>217</v>
      </c>
      <c r="D237" s="31">
        <v>0</v>
      </c>
      <c r="E237" s="34">
        <v>0</v>
      </c>
      <c r="F237" s="174">
        <v>0</v>
      </c>
    </row>
    <row r="238" spans="1:6" ht="15">
      <c r="A238" s="29">
        <f t="shared" si="10"/>
        <v>17</v>
      </c>
      <c r="B238" s="327"/>
      <c r="C238" s="106" t="s">
        <v>217</v>
      </c>
      <c r="D238" s="31">
        <v>0</v>
      </c>
      <c r="E238" s="34">
        <v>0</v>
      </c>
      <c r="F238" s="174">
        <v>0</v>
      </c>
    </row>
    <row r="239" spans="1:6" ht="15">
      <c r="A239" s="29">
        <f t="shared" si="10"/>
        <v>18</v>
      </c>
      <c r="B239" s="106" t="s">
        <v>1037</v>
      </c>
      <c r="C239" s="106" t="s">
        <v>217</v>
      </c>
      <c r="D239" s="31">
        <v>0</v>
      </c>
      <c r="E239" s="34">
        <v>0</v>
      </c>
      <c r="F239" s="174">
        <v>0</v>
      </c>
    </row>
    <row r="240" spans="1:6" ht="15">
      <c r="A240" s="29">
        <f t="shared" si="10"/>
        <v>19</v>
      </c>
      <c r="B240" s="106" t="s">
        <v>1038</v>
      </c>
      <c r="C240" s="106" t="s">
        <v>194</v>
      </c>
      <c r="D240" s="31">
        <v>0</v>
      </c>
      <c r="E240" s="34">
        <v>0</v>
      </c>
      <c r="F240" s="174">
        <v>0</v>
      </c>
    </row>
    <row r="241" spans="1:6" ht="15">
      <c r="A241" s="29">
        <f t="shared" si="10"/>
        <v>20</v>
      </c>
      <c r="B241" s="106" t="s">
        <v>1039</v>
      </c>
      <c r="C241" s="106" t="s">
        <v>217</v>
      </c>
      <c r="D241" s="31">
        <v>0</v>
      </c>
      <c r="E241" s="34">
        <v>0</v>
      </c>
      <c r="F241" s="174">
        <v>0</v>
      </c>
    </row>
    <row r="242" spans="1:6" ht="15">
      <c r="A242" s="102">
        <v>21</v>
      </c>
      <c r="B242" s="106" t="s">
        <v>1040</v>
      </c>
      <c r="C242" s="106" t="s">
        <v>217</v>
      </c>
      <c r="D242" s="31">
        <v>0</v>
      </c>
      <c r="E242" s="34">
        <v>300</v>
      </c>
      <c r="F242" s="174">
        <v>1200</v>
      </c>
    </row>
    <row r="243" spans="1:6" ht="15">
      <c r="A243" s="102">
        <v>22</v>
      </c>
      <c r="B243" s="106" t="s">
        <v>1027</v>
      </c>
      <c r="C243" s="106" t="s">
        <v>27</v>
      </c>
      <c r="D243" s="31">
        <v>0</v>
      </c>
      <c r="E243" s="34">
        <v>1550.3</v>
      </c>
      <c r="F243" s="174">
        <v>1500</v>
      </c>
    </row>
    <row r="244" spans="1:6" ht="15.75" thickBot="1">
      <c r="A244" s="198">
        <v>23</v>
      </c>
      <c r="B244" s="107" t="s">
        <v>1041</v>
      </c>
      <c r="C244" s="106" t="s">
        <v>217</v>
      </c>
      <c r="D244" s="31">
        <v>0</v>
      </c>
      <c r="E244" s="34">
        <v>0</v>
      </c>
      <c r="F244" s="174">
        <v>0</v>
      </c>
    </row>
    <row r="245" spans="1:6" ht="15.75" thickBot="1">
      <c r="A245" s="301" t="s">
        <v>262</v>
      </c>
      <c r="B245" s="302"/>
      <c r="C245" s="14" t="s">
        <v>3</v>
      </c>
      <c r="D245" s="18">
        <f>SUM(D246:D261)</f>
        <v>10677.9</v>
      </c>
      <c r="E245" s="18">
        <f>+SUM(E246:E261)</f>
        <v>6076.800000000001</v>
      </c>
      <c r="F245" s="20">
        <f>SUM(F246:F261)</f>
        <v>18242.491</v>
      </c>
    </row>
    <row r="246" spans="1:6" ht="15">
      <c r="A246" s="46">
        <v>1</v>
      </c>
      <c r="B246" s="311" t="s">
        <v>1042</v>
      </c>
      <c r="C246" s="47" t="s">
        <v>33</v>
      </c>
      <c r="D246" s="179">
        <v>4720</v>
      </c>
      <c r="E246" s="199">
        <v>0</v>
      </c>
      <c r="F246" s="200">
        <v>2991.991</v>
      </c>
    </row>
    <row r="247" spans="1:6" ht="15">
      <c r="A247" s="29">
        <f>+A246+1</f>
        <v>2</v>
      </c>
      <c r="B247" s="309"/>
      <c r="C247" s="31" t="s">
        <v>264</v>
      </c>
      <c r="D247" s="10">
        <v>0</v>
      </c>
      <c r="E247" s="201">
        <v>0</v>
      </c>
      <c r="F247" s="202">
        <v>0</v>
      </c>
    </row>
    <row r="248" spans="1:6" ht="15">
      <c r="A248" s="29">
        <f aca="true" t="shared" si="11" ref="A248:A261">+A247+1</f>
        <v>3</v>
      </c>
      <c r="B248" s="309"/>
      <c r="C248" s="31" t="s">
        <v>264</v>
      </c>
      <c r="D248" s="10">
        <v>0</v>
      </c>
      <c r="E248" s="201">
        <v>0</v>
      </c>
      <c r="F248" s="202">
        <v>0</v>
      </c>
    </row>
    <row r="249" spans="1:6" ht="15">
      <c r="A249" s="29">
        <f t="shared" si="11"/>
        <v>4</v>
      </c>
      <c r="B249" s="36" t="s">
        <v>1043</v>
      </c>
      <c r="C249" s="36" t="s">
        <v>42</v>
      </c>
      <c r="D249" s="10">
        <v>0</v>
      </c>
      <c r="E249" s="201">
        <v>0</v>
      </c>
      <c r="F249" s="10">
        <v>3047</v>
      </c>
    </row>
    <row r="250" spans="1:6" ht="15">
      <c r="A250" s="29">
        <f t="shared" si="11"/>
        <v>5</v>
      </c>
      <c r="B250" s="36" t="s">
        <v>1044</v>
      </c>
      <c r="C250" s="36" t="s">
        <v>42</v>
      </c>
      <c r="D250" s="10">
        <v>0</v>
      </c>
      <c r="E250" s="201">
        <v>0</v>
      </c>
      <c r="F250" s="202">
        <v>0</v>
      </c>
    </row>
    <row r="251" spans="1:6" ht="15">
      <c r="A251" s="29">
        <f t="shared" si="11"/>
        <v>6</v>
      </c>
      <c r="B251" s="36" t="s">
        <v>1045</v>
      </c>
      <c r="C251" s="36" t="s">
        <v>42</v>
      </c>
      <c r="D251" s="10">
        <v>0</v>
      </c>
      <c r="E251" s="203">
        <v>0</v>
      </c>
      <c r="F251" s="202">
        <v>513</v>
      </c>
    </row>
    <row r="252" spans="1:6" ht="15">
      <c r="A252" s="29">
        <f t="shared" si="11"/>
        <v>7</v>
      </c>
      <c r="B252" s="36" t="s">
        <v>1046</v>
      </c>
      <c r="C252" s="36" t="s">
        <v>42</v>
      </c>
      <c r="D252" s="10">
        <v>0</v>
      </c>
      <c r="E252" s="201">
        <v>0</v>
      </c>
      <c r="F252" s="202">
        <v>0</v>
      </c>
    </row>
    <row r="253" spans="1:6" ht="15">
      <c r="A253" s="29">
        <f t="shared" si="11"/>
        <v>8</v>
      </c>
      <c r="B253" s="36" t="s">
        <v>1047</v>
      </c>
      <c r="C253" s="36" t="s">
        <v>42</v>
      </c>
      <c r="D253" s="10">
        <v>0</v>
      </c>
      <c r="E253" s="201">
        <v>0</v>
      </c>
      <c r="F253" s="202">
        <v>0</v>
      </c>
    </row>
    <row r="254" spans="1:6" ht="15">
      <c r="A254" s="29">
        <f t="shared" si="11"/>
        <v>9</v>
      </c>
      <c r="B254" s="36" t="s">
        <v>1048</v>
      </c>
      <c r="C254" s="36" t="s">
        <v>42</v>
      </c>
      <c r="D254" s="10">
        <v>0</v>
      </c>
      <c r="E254" s="201">
        <v>0</v>
      </c>
      <c r="F254" s="204">
        <v>0</v>
      </c>
    </row>
    <row r="255" spans="1:6" ht="15">
      <c r="A255" s="29">
        <f t="shared" si="11"/>
        <v>10</v>
      </c>
      <c r="B255" s="36" t="s">
        <v>1049</v>
      </c>
      <c r="C255" s="36" t="s">
        <v>42</v>
      </c>
      <c r="D255" s="205">
        <v>5957.9</v>
      </c>
      <c r="E255" s="206">
        <v>0</v>
      </c>
      <c r="F255" s="207">
        <v>2120</v>
      </c>
    </row>
    <row r="256" spans="1:6" ht="15">
      <c r="A256" s="29">
        <f t="shared" si="11"/>
        <v>11</v>
      </c>
      <c r="B256" s="36" t="s">
        <v>1050</v>
      </c>
      <c r="C256" s="36" t="s">
        <v>42</v>
      </c>
      <c r="D256" s="10">
        <v>0</v>
      </c>
      <c r="E256" s="201">
        <v>899.9</v>
      </c>
      <c r="F256" s="207">
        <v>1942</v>
      </c>
    </row>
    <row r="257" spans="1:6" ht="15">
      <c r="A257" s="29">
        <f t="shared" si="11"/>
        <v>12</v>
      </c>
      <c r="B257" s="36" t="s">
        <v>1051</v>
      </c>
      <c r="C257" s="36" t="s">
        <v>42</v>
      </c>
      <c r="D257" s="10">
        <v>0</v>
      </c>
      <c r="E257" s="201">
        <v>0</v>
      </c>
      <c r="F257" s="202">
        <v>0</v>
      </c>
    </row>
    <row r="258" spans="1:6" ht="15">
      <c r="A258" s="29">
        <f t="shared" si="11"/>
        <v>13</v>
      </c>
      <c r="B258" s="36" t="s">
        <v>1052</v>
      </c>
      <c r="C258" s="36" t="s">
        <v>42</v>
      </c>
      <c r="D258" s="10">
        <v>0</v>
      </c>
      <c r="E258" s="201">
        <v>2915.3</v>
      </c>
      <c r="F258" s="202">
        <v>0</v>
      </c>
    </row>
    <row r="259" spans="1:6" ht="15">
      <c r="A259" s="29">
        <f t="shared" si="11"/>
        <v>14</v>
      </c>
      <c r="B259" s="36" t="s">
        <v>1053</v>
      </c>
      <c r="C259" s="36" t="s">
        <v>42</v>
      </c>
      <c r="D259" s="10">
        <v>0</v>
      </c>
      <c r="E259" s="10">
        <f>380+445</f>
        <v>825</v>
      </c>
      <c r="F259" s="10">
        <v>217.5</v>
      </c>
    </row>
    <row r="260" spans="1:6" ht="15">
      <c r="A260" s="29">
        <f t="shared" si="11"/>
        <v>15</v>
      </c>
      <c r="B260" s="36" t="s">
        <v>1054</v>
      </c>
      <c r="C260" s="36" t="s">
        <v>42</v>
      </c>
      <c r="D260" s="10">
        <v>0</v>
      </c>
      <c r="E260" s="201">
        <v>0</v>
      </c>
      <c r="F260" s="202">
        <v>7411</v>
      </c>
    </row>
    <row r="261" spans="1:6" ht="15.75" thickBot="1">
      <c r="A261" s="37">
        <f t="shared" si="11"/>
        <v>16</v>
      </c>
      <c r="B261" s="39" t="s">
        <v>1055</v>
      </c>
      <c r="C261" s="39" t="s">
        <v>42</v>
      </c>
      <c r="D261" s="182">
        <v>0</v>
      </c>
      <c r="E261" s="208">
        <v>1436.6</v>
      </c>
      <c r="F261" s="209">
        <v>0</v>
      </c>
    </row>
    <row r="262" spans="1:6" ht="15.75" thickBot="1">
      <c r="A262" s="301" t="s">
        <v>826</v>
      </c>
      <c r="B262" s="302"/>
      <c r="C262" s="14" t="s">
        <v>3</v>
      </c>
      <c r="D262" s="18">
        <f>SUM(D263:D282)</f>
        <v>13100</v>
      </c>
      <c r="E262" s="18">
        <f>SUM(E263:E282)</f>
        <v>5857.5</v>
      </c>
      <c r="F262" s="20">
        <f>SUM(F263:F282)</f>
        <v>14976.9</v>
      </c>
    </row>
    <row r="263" spans="1:6" ht="15">
      <c r="A263" s="46">
        <v>1</v>
      </c>
      <c r="B263" s="311" t="s">
        <v>1056</v>
      </c>
      <c r="C263" s="47" t="s">
        <v>280</v>
      </c>
      <c r="D263" s="47">
        <v>0</v>
      </c>
      <c r="E263" s="5">
        <v>0</v>
      </c>
      <c r="F263" s="169">
        <v>0</v>
      </c>
    </row>
    <row r="264" spans="1:6" ht="15">
      <c r="A264" s="29">
        <f>+A263+1</f>
        <v>2</v>
      </c>
      <c r="B264" s="309"/>
      <c r="C264" s="31" t="s">
        <v>282</v>
      </c>
      <c r="D264" s="31">
        <v>0</v>
      </c>
      <c r="E264" s="4">
        <v>0</v>
      </c>
      <c r="F264" s="10">
        <v>0</v>
      </c>
    </row>
    <row r="265" spans="1:6" ht="15">
      <c r="A265" s="29">
        <f aca="true" t="shared" si="12" ref="A265:A282">+A264+1</f>
        <v>3</v>
      </c>
      <c r="B265" s="309"/>
      <c r="C265" s="31" t="s">
        <v>282</v>
      </c>
      <c r="D265" s="31">
        <v>0</v>
      </c>
      <c r="E265" s="4">
        <v>0</v>
      </c>
      <c r="F265" s="10">
        <v>0</v>
      </c>
    </row>
    <row r="266" spans="1:6" ht="15">
      <c r="A266" s="29">
        <f t="shared" si="12"/>
        <v>4</v>
      </c>
      <c r="B266" s="36" t="s">
        <v>1057</v>
      </c>
      <c r="C266" s="36" t="s">
        <v>285</v>
      </c>
      <c r="D266" s="31">
        <v>0</v>
      </c>
      <c r="E266" s="4">
        <v>0</v>
      </c>
      <c r="F266" s="10">
        <v>0</v>
      </c>
    </row>
    <row r="267" spans="1:6" ht="15">
      <c r="A267" s="29">
        <f t="shared" si="12"/>
        <v>5</v>
      </c>
      <c r="B267" s="36" t="s">
        <v>1058</v>
      </c>
      <c r="C267" s="36" t="s">
        <v>287</v>
      </c>
      <c r="D267" s="31">
        <v>0</v>
      </c>
      <c r="E267" s="4">
        <v>0</v>
      </c>
      <c r="F267" s="10">
        <v>0</v>
      </c>
    </row>
    <row r="268" spans="1:6" ht="15">
      <c r="A268" s="29">
        <f t="shared" si="12"/>
        <v>6</v>
      </c>
      <c r="B268" s="36" t="s">
        <v>1059</v>
      </c>
      <c r="C268" s="36" t="s">
        <v>289</v>
      </c>
      <c r="D268" s="31">
        <v>0</v>
      </c>
      <c r="E268" s="4">
        <v>0</v>
      </c>
      <c r="F268" s="10">
        <v>0</v>
      </c>
    </row>
    <row r="269" spans="1:6" ht="15">
      <c r="A269" s="29">
        <f t="shared" si="12"/>
        <v>7</v>
      </c>
      <c r="B269" s="36" t="s">
        <v>1060</v>
      </c>
      <c r="C269" s="36" t="s">
        <v>285</v>
      </c>
      <c r="D269" s="31">
        <v>0</v>
      </c>
      <c r="E269" s="4">
        <v>0</v>
      </c>
      <c r="F269" s="10">
        <v>0</v>
      </c>
    </row>
    <row r="270" spans="1:6" ht="15">
      <c r="A270" s="29">
        <f t="shared" si="12"/>
        <v>8</v>
      </c>
      <c r="B270" s="36" t="s">
        <v>1061</v>
      </c>
      <c r="C270" s="36" t="s">
        <v>287</v>
      </c>
      <c r="D270" s="31">
        <v>0</v>
      </c>
      <c r="E270" s="4">
        <v>618.5</v>
      </c>
      <c r="F270" s="10">
        <v>0</v>
      </c>
    </row>
    <row r="271" spans="1:6" ht="15">
      <c r="A271" s="29">
        <f t="shared" si="12"/>
        <v>9</v>
      </c>
      <c r="B271" s="36" t="s">
        <v>1062</v>
      </c>
      <c r="C271" s="36" t="s">
        <v>287</v>
      </c>
      <c r="D271" s="31">
        <v>4500</v>
      </c>
      <c r="E271" s="4">
        <v>574</v>
      </c>
      <c r="F271" s="10">
        <v>560</v>
      </c>
    </row>
    <row r="272" spans="1:6" ht="15">
      <c r="A272" s="29">
        <f t="shared" si="12"/>
        <v>10</v>
      </c>
      <c r="B272" s="36" t="s">
        <v>1063</v>
      </c>
      <c r="C272" s="36" t="s">
        <v>287</v>
      </c>
      <c r="D272" s="31">
        <v>0</v>
      </c>
      <c r="E272" s="4">
        <v>500</v>
      </c>
      <c r="F272" s="10">
        <v>1000</v>
      </c>
    </row>
    <row r="273" spans="1:6" ht="15">
      <c r="A273" s="29">
        <f t="shared" si="12"/>
        <v>11</v>
      </c>
      <c r="B273" s="36" t="s">
        <v>1064</v>
      </c>
      <c r="C273" s="36" t="s">
        <v>296</v>
      </c>
      <c r="D273" s="31">
        <v>0</v>
      </c>
      <c r="E273" s="4">
        <v>0</v>
      </c>
      <c r="F273" s="10">
        <v>504</v>
      </c>
    </row>
    <row r="274" spans="1:6" ht="15">
      <c r="A274" s="29">
        <f t="shared" si="12"/>
        <v>12</v>
      </c>
      <c r="B274" s="36" t="s">
        <v>1065</v>
      </c>
      <c r="C274" s="36" t="s">
        <v>287</v>
      </c>
      <c r="D274" s="31">
        <v>3750</v>
      </c>
      <c r="E274" s="4">
        <v>540</v>
      </c>
      <c r="F274" s="10">
        <v>709.9</v>
      </c>
    </row>
    <row r="275" spans="1:6" ht="15">
      <c r="A275" s="29">
        <f t="shared" si="12"/>
        <v>13</v>
      </c>
      <c r="B275" s="36" t="s">
        <v>1066</v>
      </c>
      <c r="C275" s="36" t="s">
        <v>287</v>
      </c>
      <c r="D275" s="31">
        <v>0</v>
      </c>
      <c r="E275" s="4">
        <v>475</v>
      </c>
      <c r="F275" s="10">
        <v>1110</v>
      </c>
    </row>
    <row r="276" spans="1:6" ht="15">
      <c r="A276" s="29">
        <f t="shared" si="12"/>
        <v>14</v>
      </c>
      <c r="B276" s="36" t="s">
        <v>1067</v>
      </c>
      <c r="C276" s="36" t="s">
        <v>285</v>
      </c>
      <c r="D276" s="31">
        <v>0</v>
      </c>
      <c r="E276" s="4">
        <v>585</v>
      </c>
      <c r="F276" s="10">
        <v>2176</v>
      </c>
    </row>
    <row r="277" spans="1:6" ht="15">
      <c r="A277" s="29">
        <f t="shared" si="12"/>
        <v>15</v>
      </c>
      <c r="B277" s="36" t="s">
        <v>1068</v>
      </c>
      <c r="C277" s="36" t="s">
        <v>296</v>
      </c>
      <c r="D277" s="31">
        <v>0</v>
      </c>
      <c r="E277" s="4">
        <v>0</v>
      </c>
      <c r="F277" s="10">
        <v>0</v>
      </c>
    </row>
    <row r="278" spans="1:6" ht="15">
      <c r="A278" s="29">
        <f t="shared" si="12"/>
        <v>16</v>
      </c>
      <c r="B278" s="36" t="s">
        <v>1069</v>
      </c>
      <c r="C278" s="36" t="s">
        <v>289</v>
      </c>
      <c r="D278" s="31">
        <v>0</v>
      </c>
      <c r="E278" s="4">
        <v>550</v>
      </c>
      <c r="F278" s="10">
        <v>2400</v>
      </c>
    </row>
    <row r="279" spans="1:6" ht="15">
      <c r="A279" s="29">
        <f t="shared" si="12"/>
        <v>17</v>
      </c>
      <c r="B279" s="36" t="s">
        <v>1070</v>
      </c>
      <c r="C279" s="36" t="s">
        <v>287</v>
      </c>
      <c r="D279" s="31">
        <v>0</v>
      </c>
      <c r="E279" s="4">
        <v>0</v>
      </c>
      <c r="F279" s="10">
        <v>0</v>
      </c>
    </row>
    <row r="280" spans="1:6" ht="15">
      <c r="A280" s="29">
        <f t="shared" si="12"/>
        <v>18</v>
      </c>
      <c r="B280" s="36" t="s">
        <v>1071</v>
      </c>
      <c r="C280" s="36" t="s">
        <v>287</v>
      </c>
      <c r="D280" s="31">
        <v>4850</v>
      </c>
      <c r="E280" s="4">
        <v>775</v>
      </c>
      <c r="F280" s="10">
        <v>2327</v>
      </c>
    </row>
    <row r="281" spans="1:6" ht="15">
      <c r="A281" s="29">
        <f t="shared" si="12"/>
        <v>19</v>
      </c>
      <c r="B281" s="36" t="s">
        <v>1072</v>
      </c>
      <c r="C281" s="36" t="s">
        <v>287</v>
      </c>
      <c r="D281" s="31">
        <v>0</v>
      </c>
      <c r="E281" s="4">
        <v>690</v>
      </c>
      <c r="F281" s="10">
        <v>2790</v>
      </c>
    </row>
    <row r="282" spans="1:6" ht="15.75" thickBot="1">
      <c r="A282" s="37">
        <f t="shared" si="12"/>
        <v>20</v>
      </c>
      <c r="B282" s="39" t="s">
        <v>1073</v>
      </c>
      <c r="C282" s="39" t="s">
        <v>285</v>
      </c>
      <c r="D282" s="40">
        <v>0</v>
      </c>
      <c r="E282" s="41">
        <v>550</v>
      </c>
      <c r="F282" s="170">
        <v>1400</v>
      </c>
    </row>
    <row r="283" spans="1:6" ht="15.75" thickBot="1">
      <c r="A283" s="301" t="s">
        <v>306</v>
      </c>
      <c r="B283" s="302"/>
      <c r="C283" s="14" t="s">
        <v>3</v>
      </c>
      <c r="D283" s="18">
        <f>SUM(D284:D285)</f>
        <v>0</v>
      </c>
      <c r="E283" s="18">
        <f>SUM(E284:E285)</f>
        <v>0</v>
      </c>
      <c r="F283" s="20">
        <f>SUM(F284:F285)</f>
        <v>0</v>
      </c>
    </row>
    <row r="284" spans="1:6" ht="15">
      <c r="A284" s="46">
        <v>1</v>
      </c>
      <c r="B284" s="330" t="s">
        <v>775</v>
      </c>
      <c r="C284" s="47" t="s">
        <v>24</v>
      </c>
      <c r="D284" s="47">
        <v>0</v>
      </c>
      <c r="E284" s="124">
        <v>0</v>
      </c>
      <c r="F284" s="184">
        <v>0</v>
      </c>
    </row>
    <row r="285" spans="1:6" ht="15">
      <c r="A285" s="29">
        <f>+A284+1</f>
        <v>2</v>
      </c>
      <c r="B285" s="331"/>
      <c r="C285" s="31" t="s">
        <v>34</v>
      </c>
      <c r="D285" s="31">
        <v>0</v>
      </c>
      <c r="E285" s="34">
        <v>0</v>
      </c>
      <c r="F285" s="174">
        <v>0</v>
      </c>
    </row>
  </sheetData>
  <mergeCells count="45">
    <mergeCell ref="B263:B265"/>
    <mergeCell ref="A283:B283"/>
    <mergeCell ref="B284:B285"/>
    <mergeCell ref="B222:B224"/>
    <mergeCell ref="B237:B238"/>
    <mergeCell ref="A245:B245"/>
    <mergeCell ref="B246:B248"/>
    <mergeCell ref="A262:B262"/>
    <mergeCell ref="A160:B160"/>
    <mergeCell ref="B161:B163"/>
    <mergeCell ref="A164:A165"/>
    <mergeCell ref="B164:B165"/>
    <mergeCell ref="A177:B177"/>
    <mergeCell ref="A161:A163"/>
    <mergeCell ref="A167:A168"/>
    <mergeCell ref="B167:B168"/>
    <mergeCell ref="A103:B103"/>
    <mergeCell ref="B104:B106"/>
    <mergeCell ref="A121:B121"/>
    <mergeCell ref="B122:B124"/>
    <mergeCell ref="A141:B141"/>
    <mergeCell ref="B90:B91"/>
    <mergeCell ref="A7:F7"/>
    <mergeCell ref="A8:B8"/>
    <mergeCell ref="B9:B15"/>
    <mergeCell ref="A16:B16"/>
    <mergeCell ref="B17:B19"/>
    <mergeCell ref="B37:B38"/>
    <mergeCell ref="A52:B52"/>
    <mergeCell ref="B53:B55"/>
    <mergeCell ref="A69:B69"/>
    <mergeCell ref="B70:B72"/>
    <mergeCell ref="A89:B89"/>
    <mergeCell ref="A2:F2"/>
    <mergeCell ref="D3:F3"/>
    <mergeCell ref="A4:A5"/>
    <mergeCell ref="B4:B5"/>
    <mergeCell ref="C4:C5"/>
    <mergeCell ref="D4:F4"/>
    <mergeCell ref="B178:B179"/>
    <mergeCell ref="A192:B192"/>
    <mergeCell ref="A221:B221"/>
    <mergeCell ref="A178:A179"/>
    <mergeCell ref="B193:B194"/>
    <mergeCell ref="B197:B20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Q27"/>
  <sheetViews>
    <sheetView workbookViewId="0" topLeftCell="A1">
      <selection activeCell="A3" sqref="A3"/>
    </sheetView>
  </sheetViews>
  <sheetFormatPr defaultColWidth="9.140625" defaultRowHeight="15"/>
  <cols>
    <col min="1" max="1" width="4.28125" style="0" bestFit="1" customWidth="1"/>
    <col min="2" max="2" width="55.140625" style="0" customWidth="1"/>
    <col min="3" max="3" width="17.421875" style="0" customWidth="1"/>
    <col min="4" max="4" width="19.28125" style="0" customWidth="1"/>
    <col min="5" max="5" width="15.140625" style="0" customWidth="1"/>
    <col min="6" max="6" width="15.421875" style="0" bestFit="1" customWidth="1"/>
    <col min="7" max="7" width="26.8515625" style="0" customWidth="1"/>
    <col min="8" max="8" width="13.8515625" style="218" bestFit="1" customWidth="1"/>
    <col min="9" max="9" width="10.28125" style="218" bestFit="1" customWidth="1"/>
    <col min="10" max="10" width="9.28125" style="218" bestFit="1" customWidth="1"/>
    <col min="257" max="257" width="4.28125" style="0" bestFit="1" customWidth="1"/>
    <col min="258" max="258" width="55.140625" style="0" customWidth="1"/>
    <col min="259" max="259" width="17.421875" style="0" customWidth="1"/>
    <col min="260" max="260" width="19.28125" style="0" customWidth="1"/>
    <col min="261" max="261" width="15.140625" style="0" customWidth="1"/>
    <col min="262" max="262" width="15.421875" style="0" bestFit="1" customWidth="1"/>
    <col min="263" max="263" width="26.8515625" style="0" customWidth="1"/>
    <col min="264" max="264" width="13.8515625" style="0" bestFit="1" customWidth="1"/>
    <col min="265" max="265" width="10.28125" style="0" bestFit="1" customWidth="1"/>
    <col min="266" max="266" width="9.28125" style="0" bestFit="1" customWidth="1"/>
    <col min="513" max="513" width="4.28125" style="0" bestFit="1" customWidth="1"/>
    <col min="514" max="514" width="55.140625" style="0" customWidth="1"/>
    <col min="515" max="515" width="17.421875" style="0" customWidth="1"/>
    <col min="516" max="516" width="19.28125" style="0" customWidth="1"/>
    <col min="517" max="517" width="15.140625" style="0" customWidth="1"/>
    <col min="518" max="518" width="15.421875" style="0" bestFit="1" customWidth="1"/>
    <col min="519" max="519" width="26.8515625" style="0" customWidth="1"/>
    <col min="520" max="520" width="13.8515625" style="0" bestFit="1" customWidth="1"/>
    <col min="521" max="521" width="10.28125" style="0" bestFit="1" customWidth="1"/>
    <col min="522" max="522" width="9.28125" style="0" bestFit="1" customWidth="1"/>
    <col min="769" max="769" width="4.28125" style="0" bestFit="1" customWidth="1"/>
    <col min="770" max="770" width="55.140625" style="0" customWidth="1"/>
    <col min="771" max="771" width="17.421875" style="0" customWidth="1"/>
    <col min="772" max="772" width="19.28125" style="0" customWidth="1"/>
    <col min="773" max="773" width="15.140625" style="0" customWidth="1"/>
    <col min="774" max="774" width="15.421875" style="0" bestFit="1" customWidth="1"/>
    <col min="775" max="775" width="26.8515625" style="0" customWidth="1"/>
    <col min="776" max="776" width="13.8515625" style="0" bestFit="1" customWidth="1"/>
    <col min="777" max="777" width="10.28125" style="0" bestFit="1" customWidth="1"/>
    <col min="778" max="778" width="9.28125" style="0" bestFit="1" customWidth="1"/>
    <col min="1025" max="1025" width="4.28125" style="0" bestFit="1" customWidth="1"/>
    <col min="1026" max="1026" width="55.140625" style="0" customWidth="1"/>
    <col min="1027" max="1027" width="17.421875" style="0" customWidth="1"/>
    <col min="1028" max="1028" width="19.28125" style="0" customWidth="1"/>
    <col min="1029" max="1029" width="15.140625" style="0" customWidth="1"/>
    <col min="1030" max="1030" width="15.421875" style="0" bestFit="1" customWidth="1"/>
    <col min="1031" max="1031" width="26.8515625" style="0" customWidth="1"/>
    <col min="1032" max="1032" width="13.8515625" style="0" bestFit="1" customWidth="1"/>
    <col min="1033" max="1033" width="10.28125" style="0" bestFit="1" customWidth="1"/>
    <col min="1034" max="1034" width="9.28125" style="0" bestFit="1" customWidth="1"/>
    <col min="1281" max="1281" width="4.28125" style="0" bestFit="1" customWidth="1"/>
    <col min="1282" max="1282" width="55.140625" style="0" customWidth="1"/>
    <col min="1283" max="1283" width="17.421875" style="0" customWidth="1"/>
    <col min="1284" max="1284" width="19.28125" style="0" customWidth="1"/>
    <col min="1285" max="1285" width="15.140625" style="0" customWidth="1"/>
    <col min="1286" max="1286" width="15.421875" style="0" bestFit="1" customWidth="1"/>
    <col min="1287" max="1287" width="26.8515625" style="0" customWidth="1"/>
    <col min="1288" max="1288" width="13.8515625" style="0" bestFit="1" customWidth="1"/>
    <col min="1289" max="1289" width="10.28125" style="0" bestFit="1" customWidth="1"/>
    <col min="1290" max="1290" width="9.28125" style="0" bestFit="1" customWidth="1"/>
    <col min="1537" max="1537" width="4.28125" style="0" bestFit="1" customWidth="1"/>
    <col min="1538" max="1538" width="55.140625" style="0" customWidth="1"/>
    <col min="1539" max="1539" width="17.421875" style="0" customWidth="1"/>
    <col min="1540" max="1540" width="19.28125" style="0" customWidth="1"/>
    <col min="1541" max="1541" width="15.140625" style="0" customWidth="1"/>
    <col min="1542" max="1542" width="15.421875" style="0" bestFit="1" customWidth="1"/>
    <col min="1543" max="1543" width="26.8515625" style="0" customWidth="1"/>
    <col min="1544" max="1544" width="13.8515625" style="0" bestFit="1" customWidth="1"/>
    <col min="1545" max="1545" width="10.28125" style="0" bestFit="1" customWidth="1"/>
    <col min="1546" max="1546" width="9.28125" style="0" bestFit="1" customWidth="1"/>
    <col min="1793" max="1793" width="4.28125" style="0" bestFit="1" customWidth="1"/>
    <col min="1794" max="1794" width="55.140625" style="0" customWidth="1"/>
    <col min="1795" max="1795" width="17.421875" style="0" customWidth="1"/>
    <col min="1796" max="1796" width="19.28125" style="0" customWidth="1"/>
    <col min="1797" max="1797" width="15.140625" style="0" customWidth="1"/>
    <col min="1798" max="1798" width="15.421875" style="0" bestFit="1" customWidth="1"/>
    <col min="1799" max="1799" width="26.8515625" style="0" customWidth="1"/>
    <col min="1800" max="1800" width="13.8515625" style="0" bestFit="1" customWidth="1"/>
    <col min="1801" max="1801" width="10.28125" style="0" bestFit="1" customWidth="1"/>
    <col min="1802" max="1802" width="9.28125" style="0" bestFit="1" customWidth="1"/>
    <col min="2049" max="2049" width="4.28125" style="0" bestFit="1" customWidth="1"/>
    <col min="2050" max="2050" width="55.140625" style="0" customWidth="1"/>
    <col min="2051" max="2051" width="17.421875" style="0" customWidth="1"/>
    <col min="2052" max="2052" width="19.28125" style="0" customWidth="1"/>
    <col min="2053" max="2053" width="15.140625" style="0" customWidth="1"/>
    <col min="2054" max="2054" width="15.421875" style="0" bestFit="1" customWidth="1"/>
    <col min="2055" max="2055" width="26.8515625" style="0" customWidth="1"/>
    <col min="2056" max="2056" width="13.8515625" style="0" bestFit="1" customWidth="1"/>
    <col min="2057" max="2057" width="10.28125" style="0" bestFit="1" customWidth="1"/>
    <col min="2058" max="2058" width="9.28125" style="0" bestFit="1" customWidth="1"/>
    <col min="2305" max="2305" width="4.28125" style="0" bestFit="1" customWidth="1"/>
    <col min="2306" max="2306" width="55.140625" style="0" customWidth="1"/>
    <col min="2307" max="2307" width="17.421875" style="0" customWidth="1"/>
    <col min="2308" max="2308" width="19.28125" style="0" customWidth="1"/>
    <col min="2309" max="2309" width="15.140625" style="0" customWidth="1"/>
    <col min="2310" max="2310" width="15.421875" style="0" bestFit="1" customWidth="1"/>
    <col min="2311" max="2311" width="26.8515625" style="0" customWidth="1"/>
    <col min="2312" max="2312" width="13.8515625" style="0" bestFit="1" customWidth="1"/>
    <col min="2313" max="2313" width="10.28125" style="0" bestFit="1" customWidth="1"/>
    <col min="2314" max="2314" width="9.28125" style="0" bestFit="1" customWidth="1"/>
    <col min="2561" max="2561" width="4.28125" style="0" bestFit="1" customWidth="1"/>
    <col min="2562" max="2562" width="55.140625" style="0" customWidth="1"/>
    <col min="2563" max="2563" width="17.421875" style="0" customWidth="1"/>
    <col min="2564" max="2564" width="19.28125" style="0" customWidth="1"/>
    <col min="2565" max="2565" width="15.140625" style="0" customWidth="1"/>
    <col min="2566" max="2566" width="15.421875" style="0" bestFit="1" customWidth="1"/>
    <col min="2567" max="2567" width="26.8515625" style="0" customWidth="1"/>
    <col min="2568" max="2568" width="13.8515625" style="0" bestFit="1" customWidth="1"/>
    <col min="2569" max="2569" width="10.28125" style="0" bestFit="1" customWidth="1"/>
    <col min="2570" max="2570" width="9.28125" style="0" bestFit="1" customWidth="1"/>
    <col min="2817" max="2817" width="4.28125" style="0" bestFit="1" customWidth="1"/>
    <col min="2818" max="2818" width="55.140625" style="0" customWidth="1"/>
    <col min="2819" max="2819" width="17.421875" style="0" customWidth="1"/>
    <col min="2820" max="2820" width="19.28125" style="0" customWidth="1"/>
    <col min="2821" max="2821" width="15.140625" style="0" customWidth="1"/>
    <col min="2822" max="2822" width="15.421875" style="0" bestFit="1" customWidth="1"/>
    <col min="2823" max="2823" width="26.8515625" style="0" customWidth="1"/>
    <col min="2824" max="2824" width="13.8515625" style="0" bestFit="1" customWidth="1"/>
    <col min="2825" max="2825" width="10.28125" style="0" bestFit="1" customWidth="1"/>
    <col min="2826" max="2826" width="9.28125" style="0" bestFit="1" customWidth="1"/>
    <col min="3073" max="3073" width="4.28125" style="0" bestFit="1" customWidth="1"/>
    <col min="3074" max="3074" width="55.140625" style="0" customWidth="1"/>
    <col min="3075" max="3075" width="17.421875" style="0" customWidth="1"/>
    <col min="3076" max="3076" width="19.28125" style="0" customWidth="1"/>
    <col min="3077" max="3077" width="15.140625" style="0" customWidth="1"/>
    <col min="3078" max="3078" width="15.421875" style="0" bestFit="1" customWidth="1"/>
    <col min="3079" max="3079" width="26.8515625" style="0" customWidth="1"/>
    <col min="3080" max="3080" width="13.8515625" style="0" bestFit="1" customWidth="1"/>
    <col min="3081" max="3081" width="10.28125" style="0" bestFit="1" customWidth="1"/>
    <col min="3082" max="3082" width="9.28125" style="0" bestFit="1" customWidth="1"/>
    <col min="3329" max="3329" width="4.28125" style="0" bestFit="1" customWidth="1"/>
    <col min="3330" max="3330" width="55.140625" style="0" customWidth="1"/>
    <col min="3331" max="3331" width="17.421875" style="0" customWidth="1"/>
    <col min="3332" max="3332" width="19.28125" style="0" customWidth="1"/>
    <col min="3333" max="3333" width="15.140625" style="0" customWidth="1"/>
    <col min="3334" max="3334" width="15.421875" style="0" bestFit="1" customWidth="1"/>
    <col min="3335" max="3335" width="26.8515625" style="0" customWidth="1"/>
    <col min="3336" max="3336" width="13.8515625" style="0" bestFit="1" customWidth="1"/>
    <col min="3337" max="3337" width="10.28125" style="0" bestFit="1" customWidth="1"/>
    <col min="3338" max="3338" width="9.28125" style="0" bestFit="1" customWidth="1"/>
    <col min="3585" max="3585" width="4.28125" style="0" bestFit="1" customWidth="1"/>
    <col min="3586" max="3586" width="55.140625" style="0" customWidth="1"/>
    <col min="3587" max="3587" width="17.421875" style="0" customWidth="1"/>
    <col min="3588" max="3588" width="19.28125" style="0" customWidth="1"/>
    <col min="3589" max="3589" width="15.140625" style="0" customWidth="1"/>
    <col min="3590" max="3590" width="15.421875" style="0" bestFit="1" customWidth="1"/>
    <col min="3591" max="3591" width="26.8515625" style="0" customWidth="1"/>
    <col min="3592" max="3592" width="13.8515625" style="0" bestFit="1" customWidth="1"/>
    <col min="3593" max="3593" width="10.28125" style="0" bestFit="1" customWidth="1"/>
    <col min="3594" max="3594" width="9.28125" style="0" bestFit="1" customWidth="1"/>
    <col min="3841" max="3841" width="4.28125" style="0" bestFit="1" customWidth="1"/>
    <col min="3842" max="3842" width="55.140625" style="0" customWidth="1"/>
    <col min="3843" max="3843" width="17.421875" style="0" customWidth="1"/>
    <col min="3844" max="3844" width="19.28125" style="0" customWidth="1"/>
    <col min="3845" max="3845" width="15.140625" style="0" customWidth="1"/>
    <col min="3846" max="3846" width="15.421875" style="0" bestFit="1" customWidth="1"/>
    <col min="3847" max="3847" width="26.8515625" style="0" customWidth="1"/>
    <col min="3848" max="3848" width="13.8515625" style="0" bestFit="1" customWidth="1"/>
    <col min="3849" max="3849" width="10.28125" style="0" bestFit="1" customWidth="1"/>
    <col min="3850" max="3850" width="9.28125" style="0" bestFit="1" customWidth="1"/>
    <col min="4097" max="4097" width="4.28125" style="0" bestFit="1" customWidth="1"/>
    <col min="4098" max="4098" width="55.140625" style="0" customWidth="1"/>
    <col min="4099" max="4099" width="17.421875" style="0" customWidth="1"/>
    <col min="4100" max="4100" width="19.28125" style="0" customWidth="1"/>
    <col min="4101" max="4101" width="15.140625" style="0" customWidth="1"/>
    <col min="4102" max="4102" width="15.421875" style="0" bestFit="1" customWidth="1"/>
    <col min="4103" max="4103" width="26.8515625" style="0" customWidth="1"/>
    <col min="4104" max="4104" width="13.8515625" style="0" bestFit="1" customWidth="1"/>
    <col min="4105" max="4105" width="10.28125" style="0" bestFit="1" customWidth="1"/>
    <col min="4106" max="4106" width="9.28125" style="0" bestFit="1" customWidth="1"/>
    <col min="4353" max="4353" width="4.28125" style="0" bestFit="1" customWidth="1"/>
    <col min="4354" max="4354" width="55.140625" style="0" customWidth="1"/>
    <col min="4355" max="4355" width="17.421875" style="0" customWidth="1"/>
    <col min="4356" max="4356" width="19.28125" style="0" customWidth="1"/>
    <col min="4357" max="4357" width="15.140625" style="0" customWidth="1"/>
    <col min="4358" max="4358" width="15.421875" style="0" bestFit="1" customWidth="1"/>
    <col min="4359" max="4359" width="26.8515625" style="0" customWidth="1"/>
    <col min="4360" max="4360" width="13.8515625" style="0" bestFit="1" customWidth="1"/>
    <col min="4361" max="4361" width="10.28125" style="0" bestFit="1" customWidth="1"/>
    <col min="4362" max="4362" width="9.28125" style="0" bestFit="1" customWidth="1"/>
    <col min="4609" max="4609" width="4.28125" style="0" bestFit="1" customWidth="1"/>
    <col min="4610" max="4610" width="55.140625" style="0" customWidth="1"/>
    <col min="4611" max="4611" width="17.421875" style="0" customWidth="1"/>
    <col min="4612" max="4612" width="19.28125" style="0" customWidth="1"/>
    <col min="4613" max="4613" width="15.140625" style="0" customWidth="1"/>
    <col min="4614" max="4614" width="15.421875" style="0" bestFit="1" customWidth="1"/>
    <col min="4615" max="4615" width="26.8515625" style="0" customWidth="1"/>
    <col min="4616" max="4616" width="13.8515625" style="0" bestFit="1" customWidth="1"/>
    <col min="4617" max="4617" width="10.28125" style="0" bestFit="1" customWidth="1"/>
    <col min="4618" max="4618" width="9.28125" style="0" bestFit="1" customWidth="1"/>
    <col min="4865" max="4865" width="4.28125" style="0" bestFit="1" customWidth="1"/>
    <col min="4866" max="4866" width="55.140625" style="0" customWidth="1"/>
    <col min="4867" max="4867" width="17.421875" style="0" customWidth="1"/>
    <col min="4868" max="4868" width="19.28125" style="0" customWidth="1"/>
    <col min="4869" max="4869" width="15.140625" style="0" customWidth="1"/>
    <col min="4870" max="4870" width="15.421875" style="0" bestFit="1" customWidth="1"/>
    <col min="4871" max="4871" width="26.8515625" style="0" customWidth="1"/>
    <col min="4872" max="4872" width="13.8515625" style="0" bestFit="1" customWidth="1"/>
    <col min="4873" max="4873" width="10.28125" style="0" bestFit="1" customWidth="1"/>
    <col min="4874" max="4874" width="9.28125" style="0" bestFit="1" customWidth="1"/>
    <col min="5121" max="5121" width="4.28125" style="0" bestFit="1" customWidth="1"/>
    <col min="5122" max="5122" width="55.140625" style="0" customWidth="1"/>
    <col min="5123" max="5123" width="17.421875" style="0" customWidth="1"/>
    <col min="5124" max="5124" width="19.28125" style="0" customWidth="1"/>
    <col min="5125" max="5125" width="15.140625" style="0" customWidth="1"/>
    <col min="5126" max="5126" width="15.421875" style="0" bestFit="1" customWidth="1"/>
    <col min="5127" max="5127" width="26.8515625" style="0" customWidth="1"/>
    <col min="5128" max="5128" width="13.8515625" style="0" bestFit="1" customWidth="1"/>
    <col min="5129" max="5129" width="10.28125" style="0" bestFit="1" customWidth="1"/>
    <col min="5130" max="5130" width="9.28125" style="0" bestFit="1" customWidth="1"/>
    <col min="5377" max="5377" width="4.28125" style="0" bestFit="1" customWidth="1"/>
    <col min="5378" max="5378" width="55.140625" style="0" customWidth="1"/>
    <col min="5379" max="5379" width="17.421875" style="0" customWidth="1"/>
    <col min="5380" max="5380" width="19.28125" style="0" customWidth="1"/>
    <col min="5381" max="5381" width="15.140625" style="0" customWidth="1"/>
    <col min="5382" max="5382" width="15.421875" style="0" bestFit="1" customWidth="1"/>
    <col min="5383" max="5383" width="26.8515625" style="0" customWidth="1"/>
    <col min="5384" max="5384" width="13.8515625" style="0" bestFit="1" customWidth="1"/>
    <col min="5385" max="5385" width="10.28125" style="0" bestFit="1" customWidth="1"/>
    <col min="5386" max="5386" width="9.28125" style="0" bestFit="1" customWidth="1"/>
    <col min="5633" max="5633" width="4.28125" style="0" bestFit="1" customWidth="1"/>
    <col min="5634" max="5634" width="55.140625" style="0" customWidth="1"/>
    <col min="5635" max="5635" width="17.421875" style="0" customWidth="1"/>
    <col min="5636" max="5636" width="19.28125" style="0" customWidth="1"/>
    <col min="5637" max="5637" width="15.140625" style="0" customWidth="1"/>
    <col min="5638" max="5638" width="15.421875" style="0" bestFit="1" customWidth="1"/>
    <col min="5639" max="5639" width="26.8515625" style="0" customWidth="1"/>
    <col min="5640" max="5640" width="13.8515625" style="0" bestFit="1" customWidth="1"/>
    <col min="5641" max="5641" width="10.28125" style="0" bestFit="1" customWidth="1"/>
    <col min="5642" max="5642" width="9.28125" style="0" bestFit="1" customWidth="1"/>
    <col min="5889" max="5889" width="4.28125" style="0" bestFit="1" customWidth="1"/>
    <col min="5890" max="5890" width="55.140625" style="0" customWidth="1"/>
    <col min="5891" max="5891" width="17.421875" style="0" customWidth="1"/>
    <col min="5892" max="5892" width="19.28125" style="0" customWidth="1"/>
    <col min="5893" max="5893" width="15.140625" style="0" customWidth="1"/>
    <col min="5894" max="5894" width="15.421875" style="0" bestFit="1" customWidth="1"/>
    <col min="5895" max="5895" width="26.8515625" style="0" customWidth="1"/>
    <col min="5896" max="5896" width="13.8515625" style="0" bestFit="1" customWidth="1"/>
    <col min="5897" max="5897" width="10.28125" style="0" bestFit="1" customWidth="1"/>
    <col min="5898" max="5898" width="9.28125" style="0" bestFit="1" customWidth="1"/>
    <col min="6145" max="6145" width="4.28125" style="0" bestFit="1" customWidth="1"/>
    <col min="6146" max="6146" width="55.140625" style="0" customWidth="1"/>
    <col min="6147" max="6147" width="17.421875" style="0" customWidth="1"/>
    <col min="6148" max="6148" width="19.28125" style="0" customWidth="1"/>
    <col min="6149" max="6149" width="15.140625" style="0" customWidth="1"/>
    <col min="6150" max="6150" width="15.421875" style="0" bestFit="1" customWidth="1"/>
    <col min="6151" max="6151" width="26.8515625" style="0" customWidth="1"/>
    <col min="6152" max="6152" width="13.8515625" style="0" bestFit="1" customWidth="1"/>
    <col min="6153" max="6153" width="10.28125" style="0" bestFit="1" customWidth="1"/>
    <col min="6154" max="6154" width="9.28125" style="0" bestFit="1" customWidth="1"/>
    <col min="6401" max="6401" width="4.28125" style="0" bestFit="1" customWidth="1"/>
    <col min="6402" max="6402" width="55.140625" style="0" customWidth="1"/>
    <col min="6403" max="6403" width="17.421875" style="0" customWidth="1"/>
    <col min="6404" max="6404" width="19.28125" style="0" customWidth="1"/>
    <col min="6405" max="6405" width="15.140625" style="0" customWidth="1"/>
    <col min="6406" max="6406" width="15.421875" style="0" bestFit="1" customWidth="1"/>
    <col min="6407" max="6407" width="26.8515625" style="0" customWidth="1"/>
    <col min="6408" max="6408" width="13.8515625" style="0" bestFit="1" customWidth="1"/>
    <col min="6409" max="6409" width="10.28125" style="0" bestFit="1" customWidth="1"/>
    <col min="6410" max="6410" width="9.28125" style="0" bestFit="1" customWidth="1"/>
    <col min="6657" max="6657" width="4.28125" style="0" bestFit="1" customWidth="1"/>
    <col min="6658" max="6658" width="55.140625" style="0" customWidth="1"/>
    <col min="6659" max="6659" width="17.421875" style="0" customWidth="1"/>
    <col min="6660" max="6660" width="19.28125" style="0" customWidth="1"/>
    <col min="6661" max="6661" width="15.140625" style="0" customWidth="1"/>
    <col min="6662" max="6662" width="15.421875" style="0" bestFit="1" customWidth="1"/>
    <col min="6663" max="6663" width="26.8515625" style="0" customWidth="1"/>
    <col min="6664" max="6664" width="13.8515625" style="0" bestFit="1" customWidth="1"/>
    <col min="6665" max="6665" width="10.28125" style="0" bestFit="1" customWidth="1"/>
    <col min="6666" max="6666" width="9.28125" style="0" bestFit="1" customWidth="1"/>
    <col min="6913" max="6913" width="4.28125" style="0" bestFit="1" customWidth="1"/>
    <col min="6914" max="6914" width="55.140625" style="0" customWidth="1"/>
    <col min="6915" max="6915" width="17.421875" style="0" customWidth="1"/>
    <col min="6916" max="6916" width="19.28125" style="0" customWidth="1"/>
    <col min="6917" max="6917" width="15.140625" style="0" customWidth="1"/>
    <col min="6918" max="6918" width="15.421875" style="0" bestFit="1" customWidth="1"/>
    <col min="6919" max="6919" width="26.8515625" style="0" customWidth="1"/>
    <col min="6920" max="6920" width="13.8515625" style="0" bestFit="1" customWidth="1"/>
    <col min="6921" max="6921" width="10.28125" style="0" bestFit="1" customWidth="1"/>
    <col min="6922" max="6922" width="9.28125" style="0" bestFit="1" customWidth="1"/>
    <col min="7169" max="7169" width="4.28125" style="0" bestFit="1" customWidth="1"/>
    <col min="7170" max="7170" width="55.140625" style="0" customWidth="1"/>
    <col min="7171" max="7171" width="17.421875" style="0" customWidth="1"/>
    <col min="7172" max="7172" width="19.28125" style="0" customWidth="1"/>
    <col min="7173" max="7173" width="15.140625" style="0" customWidth="1"/>
    <col min="7174" max="7174" width="15.421875" style="0" bestFit="1" customWidth="1"/>
    <col min="7175" max="7175" width="26.8515625" style="0" customWidth="1"/>
    <col min="7176" max="7176" width="13.8515625" style="0" bestFit="1" customWidth="1"/>
    <col min="7177" max="7177" width="10.28125" style="0" bestFit="1" customWidth="1"/>
    <col min="7178" max="7178" width="9.28125" style="0" bestFit="1" customWidth="1"/>
    <col min="7425" max="7425" width="4.28125" style="0" bestFit="1" customWidth="1"/>
    <col min="7426" max="7426" width="55.140625" style="0" customWidth="1"/>
    <col min="7427" max="7427" width="17.421875" style="0" customWidth="1"/>
    <col min="7428" max="7428" width="19.28125" style="0" customWidth="1"/>
    <col min="7429" max="7429" width="15.140625" style="0" customWidth="1"/>
    <col min="7430" max="7430" width="15.421875" style="0" bestFit="1" customWidth="1"/>
    <col min="7431" max="7431" width="26.8515625" style="0" customWidth="1"/>
    <col min="7432" max="7432" width="13.8515625" style="0" bestFit="1" customWidth="1"/>
    <col min="7433" max="7433" width="10.28125" style="0" bestFit="1" customWidth="1"/>
    <col min="7434" max="7434" width="9.28125" style="0" bestFit="1" customWidth="1"/>
    <col min="7681" max="7681" width="4.28125" style="0" bestFit="1" customWidth="1"/>
    <col min="7682" max="7682" width="55.140625" style="0" customWidth="1"/>
    <col min="7683" max="7683" width="17.421875" style="0" customWidth="1"/>
    <col min="7684" max="7684" width="19.28125" style="0" customWidth="1"/>
    <col min="7685" max="7685" width="15.140625" style="0" customWidth="1"/>
    <col min="7686" max="7686" width="15.421875" style="0" bestFit="1" customWidth="1"/>
    <col min="7687" max="7687" width="26.8515625" style="0" customWidth="1"/>
    <col min="7688" max="7688" width="13.8515625" style="0" bestFit="1" customWidth="1"/>
    <col min="7689" max="7689" width="10.28125" style="0" bestFit="1" customWidth="1"/>
    <col min="7690" max="7690" width="9.28125" style="0" bestFit="1" customWidth="1"/>
    <col min="7937" max="7937" width="4.28125" style="0" bestFit="1" customWidth="1"/>
    <col min="7938" max="7938" width="55.140625" style="0" customWidth="1"/>
    <col min="7939" max="7939" width="17.421875" style="0" customWidth="1"/>
    <col min="7940" max="7940" width="19.28125" style="0" customWidth="1"/>
    <col min="7941" max="7941" width="15.140625" style="0" customWidth="1"/>
    <col min="7942" max="7942" width="15.421875" style="0" bestFit="1" customWidth="1"/>
    <col min="7943" max="7943" width="26.8515625" style="0" customWidth="1"/>
    <col min="7944" max="7944" width="13.8515625" style="0" bestFit="1" customWidth="1"/>
    <col min="7945" max="7945" width="10.28125" style="0" bestFit="1" customWidth="1"/>
    <col min="7946" max="7946" width="9.28125" style="0" bestFit="1" customWidth="1"/>
    <col min="8193" max="8193" width="4.28125" style="0" bestFit="1" customWidth="1"/>
    <col min="8194" max="8194" width="55.140625" style="0" customWidth="1"/>
    <col min="8195" max="8195" width="17.421875" style="0" customWidth="1"/>
    <col min="8196" max="8196" width="19.28125" style="0" customWidth="1"/>
    <col min="8197" max="8197" width="15.140625" style="0" customWidth="1"/>
    <col min="8198" max="8198" width="15.421875" style="0" bestFit="1" customWidth="1"/>
    <col min="8199" max="8199" width="26.8515625" style="0" customWidth="1"/>
    <col min="8200" max="8200" width="13.8515625" style="0" bestFit="1" customWidth="1"/>
    <col min="8201" max="8201" width="10.28125" style="0" bestFit="1" customWidth="1"/>
    <col min="8202" max="8202" width="9.28125" style="0" bestFit="1" customWidth="1"/>
    <col min="8449" max="8449" width="4.28125" style="0" bestFit="1" customWidth="1"/>
    <col min="8450" max="8450" width="55.140625" style="0" customWidth="1"/>
    <col min="8451" max="8451" width="17.421875" style="0" customWidth="1"/>
    <col min="8452" max="8452" width="19.28125" style="0" customWidth="1"/>
    <col min="8453" max="8453" width="15.140625" style="0" customWidth="1"/>
    <col min="8454" max="8454" width="15.421875" style="0" bestFit="1" customWidth="1"/>
    <col min="8455" max="8455" width="26.8515625" style="0" customWidth="1"/>
    <col min="8456" max="8456" width="13.8515625" style="0" bestFit="1" customWidth="1"/>
    <col min="8457" max="8457" width="10.28125" style="0" bestFit="1" customWidth="1"/>
    <col min="8458" max="8458" width="9.28125" style="0" bestFit="1" customWidth="1"/>
    <col min="8705" max="8705" width="4.28125" style="0" bestFit="1" customWidth="1"/>
    <col min="8706" max="8706" width="55.140625" style="0" customWidth="1"/>
    <col min="8707" max="8707" width="17.421875" style="0" customWidth="1"/>
    <col min="8708" max="8708" width="19.28125" style="0" customWidth="1"/>
    <col min="8709" max="8709" width="15.140625" style="0" customWidth="1"/>
    <col min="8710" max="8710" width="15.421875" style="0" bestFit="1" customWidth="1"/>
    <col min="8711" max="8711" width="26.8515625" style="0" customWidth="1"/>
    <col min="8712" max="8712" width="13.8515625" style="0" bestFit="1" customWidth="1"/>
    <col min="8713" max="8713" width="10.28125" style="0" bestFit="1" customWidth="1"/>
    <col min="8714" max="8714" width="9.28125" style="0" bestFit="1" customWidth="1"/>
    <col min="8961" max="8961" width="4.28125" style="0" bestFit="1" customWidth="1"/>
    <col min="8962" max="8962" width="55.140625" style="0" customWidth="1"/>
    <col min="8963" max="8963" width="17.421875" style="0" customWidth="1"/>
    <col min="8964" max="8964" width="19.28125" style="0" customWidth="1"/>
    <col min="8965" max="8965" width="15.140625" style="0" customWidth="1"/>
    <col min="8966" max="8966" width="15.421875" style="0" bestFit="1" customWidth="1"/>
    <col min="8967" max="8967" width="26.8515625" style="0" customWidth="1"/>
    <col min="8968" max="8968" width="13.8515625" style="0" bestFit="1" customWidth="1"/>
    <col min="8969" max="8969" width="10.28125" style="0" bestFit="1" customWidth="1"/>
    <col min="8970" max="8970" width="9.28125" style="0" bestFit="1" customWidth="1"/>
    <col min="9217" max="9217" width="4.28125" style="0" bestFit="1" customWidth="1"/>
    <col min="9218" max="9218" width="55.140625" style="0" customWidth="1"/>
    <col min="9219" max="9219" width="17.421875" style="0" customWidth="1"/>
    <col min="9220" max="9220" width="19.28125" style="0" customWidth="1"/>
    <col min="9221" max="9221" width="15.140625" style="0" customWidth="1"/>
    <col min="9222" max="9222" width="15.421875" style="0" bestFit="1" customWidth="1"/>
    <col min="9223" max="9223" width="26.8515625" style="0" customWidth="1"/>
    <col min="9224" max="9224" width="13.8515625" style="0" bestFit="1" customWidth="1"/>
    <col min="9225" max="9225" width="10.28125" style="0" bestFit="1" customWidth="1"/>
    <col min="9226" max="9226" width="9.28125" style="0" bestFit="1" customWidth="1"/>
    <col min="9473" max="9473" width="4.28125" style="0" bestFit="1" customWidth="1"/>
    <col min="9474" max="9474" width="55.140625" style="0" customWidth="1"/>
    <col min="9475" max="9475" width="17.421875" style="0" customWidth="1"/>
    <col min="9476" max="9476" width="19.28125" style="0" customWidth="1"/>
    <col min="9477" max="9477" width="15.140625" style="0" customWidth="1"/>
    <col min="9478" max="9478" width="15.421875" style="0" bestFit="1" customWidth="1"/>
    <col min="9479" max="9479" width="26.8515625" style="0" customWidth="1"/>
    <col min="9480" max="9480" width="13.8515625" style="0" bestFit="1" customWidth="1"/>
    <col min="9481" max="9481" width="10.28125" style="0" bestFit="1" customWidth="1"/>
    <col min="9482" max="9482" width="9.28125" style="0" bestFit="1" customWidth="1"/>
    <col min="9729" max="9729" width="4.28125" style="0" bestFit="1" customWidth="1"/>
    <col min="9730" max="9730" width="55.140625" style="0" customWidth="1"/>
    <col min="9731" max="9731" width="17.421875" style="0" customWidth="1"/>
    <col min="9732" max="9732" width="19.28125" style="0" customWidth="1"/>
    <col min="9733" max="9733" width="15.140625" style="0" customWidth="1"/>
    <col min="9734" max="9734" width="15.421875" style="0" bestFit="1" customWidth="1"/>
    <col min="9735" max="9735" width="26.8515625" style="0" customWidth="1"/>
    <col min="9736" max="9736" width="13.8515625" style="0" bestFit="1" customWidth="1"/>
    <col min="9737" max="9737" width="10.28125" style="0" bestFit="1" customWidth="1"/>
    <col min="9738" max="9738" width="9.28125" style="0" bestFit="1" customWidth="1"/>
    <col min="9985" max="9985" width="4.28125" style="0" bestFit="1" customWidth="1"/>
    <col min="9986" max="9986" width="55.140625" style="0" customWidth="1"/>
    <col min="9987" max="9987" width="17.421875" style="0" customWidth="1"/>
    <col min="9988" max="9988" width="19.28125" style="0" customWidth="1"/>
    <col min="9989" max="9989" width="15.140625" style="0" customWidth="1"/>
    <col min="9990" max="9990" width="15.421875" style="0" bestFit="1" customWidth="1"/>
    <col min="9991" max="9991" width="26.8515625" style="0" customWidth="1"/>
    <col min="9992" max="9992" width="13.8515625" style="0" bestFit="1" customWidth="1"/>
    <col min="9993" max="9993" width="10.28125" style="0" bestFit="1" customWidth="1"/>
    <col min="9994" max="9994" width="9.28125" style="0" bestFit="1" customWidth="1"/>
    <col min="10241" max="10241" width="4.28125" style="0" bestFit="1" customWidth="1"/>
    <col min="10242" max="10242" width="55.140625" style="0" customWidth="1"/>
    <col min="10243" max="10243" width="17.421875" style="0" customWidth="1"/>
    <col min="10244" max="10244" width="19.28125" style="0" customWidth="1"/>
    <col min="10245" max="10245" width="15.140625" style="0" customWidth="1"/>
    <col min="10246" max="10246" width="15.421875" style="0" bestFit="1" customWidth="1"/>
    <col min="10247" max="10247" width="26.8515625" style="0" customWidth="1"/>
    <col min="10248" max="10248" width="13.8515625" style="0" bestFit="1" customWidth="1"/>
    <col min="10249" max="10249" width="10.28125" style="0" bestFit="1" customWidth="1"/>
    <col min="10250" max="10250" width="9.28125" style="0" bestFit="1" customWidth="1"/>
    <col min="10497" max="10497" width="4.28125" style="0" bestFit="1" customWidth="1"/>
    <col min="10498" max="10498" width="55.140625" style="0" customWidth="1"/>
    <col min="10499" max="10499" width="17.421875" style="0" customWidth="1"/>
    <col min="10500" max="10500" width="19.28125" style="0" customWidth="1"/>
    <col min="10501" max="10501" width="15.140625" style="0" customWidth="1"/>
    <col min="10502" max="10502" width="15.421875" style="0" bestFit="1" customWidth="1"/>
    <col min="10503" max="10503" width="26.8515625" style="0" customWidth="1"/>
    <col min="10504" max="10504" width="13.8515625" style="0" bestFit="1" customWidth="1"/>
    <col min="10505" max="10505" width="10.28125" style="0" bestFit="1" customWidth="1"/>
    <col min="10506" max="10506" width="9.28125" style="0" bestFit="1" customWidth="1"/>
    <col min="10753" max="10753" width="4.28125" style="0" bestFit="1" customWidth="1"/>
    <col min="10754" max="10754" width="55.140625" style="0" customWidth="1"/>
    <col min="10755" max="10755" width="17.421875" style="0" customWidth="1"/>
    <col min="10756" max="10756" width="19.28125" style="0" customWidth="1"/>
    <col min="10757" max="10757" width="15.140625" style="0" customWidth="1"/>
    <col min="10758" max="10758" width="15.421875" style="0" bestFit="1" customWidth="1"/>
    <col min="10759" max="10759" width="26.8515625" style="0" customWidth="1"/>
    <col min="10760" max="10760" width="13.8515625" style="0" bestFit="1" customWidth="1"/>
    <col min="10761" max="10761" width="10.28125" style="0" bestFit="1" customWidth="1"/>
    <col min="10762" max="10762" width="9.28125" style="0" bestFit="1" customWidth="1"/>
    <col min="11009" max="11009" width="4.28125" style="0" bestFit="1" customWidth="1"/>
    <col min="11010" max="11010" width="55.140625" style="0" customWidth="1"/>
    <col min="11011" max="11011" width="17.421875" style="0" customWidth="1"/>
    <col min="11012" max="11012" width="19.28125" style="0" customWidth="1"/>
    <col min="11013" max="11013" width="15.140625" style="0" customWidth="1"/>
    <col min="11014" max="11014" width="15.421875" style="0" bestFit="1" customWidth="1"/>
    <col min="11015" max="11015" width="26.8515625" style="0" customWidth="1"/>
    <col min="11016" max="11016" width="13.8515625" style="0" bestFit="1" customWidth="1"/>
    <col min="11017" max="11017" width="10.28125" style="0" bestFit="1" customWidth="1"/>
    <col min="11018" max="11018" width="9.28125" style="0" bestFit="1" customWidth="1"/>
    <col min="11265" max="11265" width="4.28125" style="0" bestFit="1" customWidth="1"/>
    <col min="11266" max="11266" width="55.140625" style="0" customWidth="1"/>
    <col min="11267" max="11267" width="17.421875" style="0" customWidth="1"/>
    <col min="11268" max="11268" width="19.28125" style="0" customWidth="1"/>
    <col min="11269" max="11269" width="15.140625" style="0" customWidth="1"/>
    <col min="11270" max="11270" width="15.421875" style="0" bestFit="1" customWidth="1"/>
    <col min="11271" max="11271" width="26.8515625" style="0" customWidth="1"/>
    <col min="11272" max="11272" width="13.8515625" style="0" bestFit="1" customWidth="1"/>
    <col min="11273" max="11273" width="10.28125" style="0" bestFit="1" customWidth="1"/>
    <col min="11274" max="11274" width="9.28125" style="0" bestFit="1" customWidth="1"/>
    <col min="11521" max="11521" width="4.28125" style="0" bestFit="1" customWidth="1"/>
    <col min="11522" max="11522" width="55.140625" style="0" customWidth="1"/>
    <col min="11523" max="11523" width="17.421875" style="0" customWidth="1"/>
    <col min="11524" max="11524" width="19.28125" style="0" customWidth="1"/>
    <col min="11525" max="11525" width="15.140625" style="0" customWidth="1"/>
    <col min="11526" max="11526" width="15.421875" style="0" bestFit="1" customWidth="1"/>
    <col min="11527" max="11527" width="26.8515625" style="0" customWidth="1"/>
    <col min="11528" max="11528" width="13.8515625" style="0" bestFit="1" customWidth="1"/>
    <col min="11529" max="11529" width="10.28125" style="0" bestFit="1" customWidth="1"/>
    <col min="11530" max="11530" width="9.28125" style="0" bestFit="1" customWidth="1"/>
    <col min="11777" max="11777" width="4.28125" style="0" bestFit="1" customWidth="1"/>
    <col min="11778" max="11778" width="55.140625" style="0" customWidth="1"/>
    <col min="11779" max="11779" width="17.421875" style="0" customWidth="1"/>
    <col min="11780" max="11780" width="19.28125" style="0" customWidth="1"/>
    <col min="11781" max="11781" width="15.140625" style="0" customWidth="1"/>
    <col min="11782" max="11782" width="15.421875" style="0" bestFit="1" customWidth="1"/>
    <col min="11783" max="11783" width="26.8515625" style="0" customWidth="1"/>
    <col min="11784" max="11784" width="13.8515625" style="0" bestFit="1" customWidth="1"/>
    <col min="11785" max="11785" width="10.28125" style="0" bestFit="1" customWidth="1"/>
    <col min="11786" max="11786" width="9.28125" style="0" bestFit="1" customWidth="1"/>
    <col min="12033" max="12033" width="4.28125" style="0" bestFit="1" customWidth="1"/>
    <col min="12034" max="12034" width="55.140625" style="0" customWidth="1"/>
    <col min="12035" max="12035" width="17.421875" style="0" customWidth="1"/>
    <col min="12036" max="12036" width="19.28125" style="0" customWidth="1"/>
    <col min="12037" max="12037" width="15.140625" style="0" customWidth="1"/>
    <col min="12038" max="12038" width="15.421875" style="0" bestFit="1" customWidth="1"/>
    <col min="12039" max="12039" width="26.8515625" style="0" customWidth="1"/>
    <col min="12040" max="12040" width="13.8515625" style="0" bestFit="1" customWidth="1"/>
    <col min="12041" max="12041" width="10.28125" style="0" bestFit="1" customWidth="1"/>
    <col min="12042" max="12042" width="9.28125" style="0" bestFit="1" customWidth="1"/>
    <col min="12289" max="12289" width="4.28125" style="0" bestFit="1" customWidth="1"/>
    <col min="12290" max="12290" width="55.140625" style="0" customWidth="1"/>
    <col min="12291" max="12291" width="17.421875" style="0" customWidth="1"/>
    <col min="12292" max="12292" width="19.28125" style="0" customWidth="1"/>
    <col min="12293" max="12293" width="15.140625" style="0" customWidth="1"/>
    <col min="12294" max="12294" width="15.421875" style="0" bestFit="1" customWidth="1"/>
    <col min="12295" max="12295" width="26.8515625" style="0" customWidth="1"/>
    <col min="12296" max="12296" width="13.8515625" style="0" bestFit="1" customWidth="1"/>
    <col min="12297" max="12297" width="10.28125" style="0" bestFit="1" customWidth="1"/>
    <col min="12298" max="12298" width="9.28125" style="0" bestFit="1" customWidth="1"/>
    <col min="12545" max="12545" width="4.28125" style="0" bestFit="1" customWidth="1"/>
    <col min="12546" max="12546" width="55.140625" style="0" customWidth="1"/>
    <col min="12547" max="12547" width="17.421875" style="0" customWidth="1"/>
    <col min="12548" max="12548" width="19.28125" style="0" customWidth="1"/>
    <col min="12549" max="12549" width="15.140625" style="0" customWidth="1"/>
    <col min="12550" max="12550" width="15.421875" style="0" bestFit="1" customWidth="1"/>
    <col min="12551" max="12551" width="26.8515625" style="0" customWidth="1"/>
    <col min="12552" max="12552" width="13.8515625" style="0" bestFit="1" customWidth="1"/>
    <col min="12553" max="12553" width="10.28125" style="0" bestFit="1" customWidth="1"/>
    <col min="12554" max="12554" width="9.28125" style="0" bestFit="1" customWidth="1"/>
    <col min="12801" max="12801" width="4.28125" style="0" bestFit="1" customWidth="1"/>
    <col min="12802" max="12802" width="55.140625" style="0" customWidth="1"/>
    <col min="12803" max="12803" width="17.421875" style="0" customWidth="1"/>
    <col min="12804" max="12804" width="19.28125" style="0" customWidth="1"/>
    <col min="12805" max="12805" width="15.140625" style="0" customWidth="1"/>
    <col min="12806" max="12806" width="15.421875" style="0" bestFit="1" customWidth="1"/>
    <col min="12807" max="12807" width="26.8515625" style="0" customWidth="1"/>
    <col min="12808" max="12808" width="13.8515625" style="0" bestFit="1" customWidth="1"/>
    <col min="12809" max="12809" width="10.28125" style="0" bestFit="1" customWidth="1"/>
    <col min="12810" max="12810" width="9.28125" style="0" bestFit="1" customWidth="1"/>
    <col min="13057" max="13057" width="4.28125" style="0" bestFit="1" customWidth="1"/>
    <col min="13058" max="13058" width="55.140625" style="0" customWidth="1"/>
    <col min="13059" max="13059" width="17.421875" style="0" customWidth="1"/>
    <col min="13060" max="13060" width="19.28125" style="0" customWidth="1"/>
    <col min="13061" max="13061" width="15.140625" style="0" customWidth="1"/>
    <col min="13062" max="13062" width="15.421875" style="0" bestFit="1" customWidth="1"/>
    <col min="13063" max="13063" width="26.8515625" style="0" customWidth="1"/>
    <col min="13064" max="13064" width="13.8515625" style="0" bestFit="1" customWidth="1"/>
    <col min="13065" max="13065" width="10.28125" style="0" bestFit="1" customWidth="1"/>
    <col min="13066" max="13066" width="9.28125" style="0" bestFit="1" customWidth="1"/>
    <col min="13313" max="13313" width="4.28125" style="0" bestFit="1" customWidth="1"/>
    <col min="13314" max="13314" width="55.140625" style="0" customWidth="1"/>
    <col min="13315" max="13315" width="17.421875" style="0" customWidth="1"/>
    <col min="13316" max="13316" width="19.28125" style="0" customWidth="1"/>
    <col min="13317" max="13317" width="15.140625" style="0" customWidth="1"/>
    <col min="13318" max="13318" width="15.421875" style="0" bestFit="1" customWidth="1"/>
    <col min="13319" max="13319" width="26.8515625" style="0" customWidth="1"/>
    <col min="13320" max="13320" width="13.8515625" style="0" bestFit="1" customWidth="1"/>
    <col min="13321" max="13321" width="10.28125" style="0" bestFit="1" customWidth="1"/>
    <col min="13322" max="13322" width="9.28125" style="0" bestFit="1" customWidth="1"/>
    <col min="13569" max="13569" width="4.28125" style="0" bestFit="1" customWidth="1"/>
    <col min="13570" max="13570" width="55.140625" style="0" customWidth="1"/>
    <col min="13571" max="13571" width="17.421875" style="0" customWidth="1"/>
    <col min="13572" max="13572" width="19.28125" style="0" customWidth="1"/>
    <col min="13573" max="13573" width="15.140625" style="0" customWidth="1"/>
    <col min="13574" max="13574" width="15.421875" style="0" bestFit="1" customWidth="1"/>
    <col min="13575" max="13575" width="26.8515625" style="0" customWidth="1"/>
    <col min="13576" max="13576" width="13.8515625" style="0" bestFit="1" customWidth="1"/>
    <col min="13577" max="13577" width="10.28125" style="0" bestFit="1" customWidth="1"/>
    <col min="13578" max="13578" width="9.28125" style="0" bestFit="1" customWidth="1"/>
    <col min="13825" max="13825" width="4.28125" style="0" bestFit="1" customWidth="1"/>
    <col min="13826" max="13826" width="55.140625" style="0" customWidth="1"/>
    <col min="13827" max="13827" width="17.421875" style="0" customWidth="1"/>
    <col min="13828" max="13828" width="19.28125" style="0" customWidth="1"/>
    <col min="13829" max="13829" width="15.140625" style="0" customWidth="1"/>
    <col min="13830" max="13830" width="15.421875" style="0" bestFit="1" customWidth="1"/>
    <col min="13831" max="13831" width="26.8515625" style="0" customWidth="1"/>
    <col min="13832" max="13832" width="13.8515625" style="0" bestFit="1" customWidth="1"/>
    <col min="13833" max="13833" width="10.28125" style="0" bestFit="1" customWidth="1"/>
    <col min="13834" max="13834" width="9.28125" style="0" bestFit="1" customWidth="1"/>
    <col min="14081" max="14081" width="4.28125" style="0" bestFit="1" customWidth="1"/>
    <col min="14082" max="14082" width="55.140625" style="0" customWidth="1"/>
    <col min="14083" max="14083" width="17.421875" style="0" customWidth="1"/>
    <col min="14084" max="14084" width="19.28125" style="0" customWidth="1"/>
    <col min="14085" max="14085" width="15.140625" style="0" customWidth="1"/>
    <col min="14086" max="14086" width="15.421875" style="0" bestFit="1" customWidth="1"/>
    <col min="14087" max="14087" width="26.8515625" style="0" customWidth="1"/>
    <col min="14088" max="14088" width="13.8515625" style="0" bestFit="1" customWidth="1"/>
    <col min="14089" max="14089" width="10.28125" style="0" bestFit="1" customWidth="1"/>
    <col min="14090" max="14090" width="9.28125" style="0" bestFit="1" customWidth="1"/>
    <col min="14337" max="14337" width="4.28125" style="0" bestFit="1" customWidth="1"/>
    <col min="14338" max="14338" width="55.140625" style="0" customWidth="1"/>
    <col min="14339" max="14339" width="17.421875" style="0" customWidth="1"/>
    <col min="14340" max="14340" width="19.28125" style="0" customWidth="1"/>
    <col min="14341" max="14341" width="15.140625" style="0" customWidth="1"/>
    <col min="14342" max="14342" width="15.421875" style="0" bestFit="1" customWidth="1"/>
    <col min="14343" max="14343" width="26.8515625" style="0" customWidth="1"/>
    <col min="14344" max="14344" width="13.8515625" style="0" bestFit="1" customWidth="1"/>
    <col min="14345" max="14345" width="10.28125" style="0" bestFit="1" customWidth="1"/>
    <col min="14346" max="14346" width="9.28125" style="0" bestFit="1" customWidth="1"/>
    <col min="14593" max="14593" width="4.28125" style="0" bestFit="1" customWidth="1"/>
    <col min="14594" max="14594" width="55.140625" style="0" customWidth="1"/>
    <col min="14595" max="14595" width="17.421875" style="0" customWidth="1"/>
    <col min="14596" max="14596" width="19.28125" style="0" customWidth="1"/>
    <col min="14597" max="14597" width="15.140625" style="0" customWidth="1"/>
    <col min="14598" max="14598" width="15.421875" style="0" bestFit="1" customWidth="1"/>
    <col min="14599" max="14599" width="26.8515625" style="0" customWidth="1"/>
    <col min="14600" max="14600" width="13.8515625" style="0" bestFit="1" customWidth="1"/>
    <col min="14601" max="14601" width="10.28125" style="0" bestFit="1" customWidth="1"/>
    <col min="14602" max="14602" width="9.28125" style="0" bestFit="1" customWidth="1"/>
    <col min="14849" max="14849" width="4.28125" style="0" bestFit="1" customWidth="1"/>
    <col min="14850" max="14850" width="55.140625" style="0" customWidth="1"/>
    <col min="14851" max="14851" width="17.421875" style="0" customWidth="1"/>
    <col min="14852" max="14852" width="19.28125" style="0" customWidth="1"/>
    <col min="14853" max="14853" width="15.140625" style="0" customWidth="1"/>
    <col min="14854" max="14854" width="15.421875" style="0" bestFit="1" customWidth="1"/>
    <col min="14855" max="14855" width="26.8515625" style="0" customWidth="1"/>
    <col min="14856" max="14856" width="13.8515625" style="0" bestFit="1" customWidth="1"/>
    <col min="14857" max="14857" width="10.28125" style="0" bestFit="1" customWidth="1"/>
    <col min="14858" max="14858" width="9.28125" style="0" bestFit="1" customWidth="1"/>
    <col min="15105" max="15105" width="4.28125" style="0" bestFit="1" customWidth="1"/>
    <col min="15106" max="15106" width="55.140625" style="0" customWidth="1"/>
    <col min="15107" max="15107" width="17.421875" style="0" customWidth="1"/>
    <col min="15108" max="15108" width="19.28125" style="0" customWidth="1"/>
    <col min="15109" max="15109" width="15.140625" style="0" customWidth="1"/>
    <col min="15110" max="15110" width="15.421875" style="0" bestFit="1" customWidth="1"/>
    <col min="15111" max="15111" width="26.8515625" style="0" customWidth="1"/>
    <col min="15112" max="15112" width="13.8515625" style="0" bestFit="1" customWidth="1"/>
    <col min="15113" max="15113" width="10.28125" style="0" bestFit="1" customWidth="1"/>
    <col min="15114" max="15114" width="9.28125" style="0" bestFit="1" customWidth="1"/>
    <col min="15361" max="15361" width="4.28125" style="0" bestFit="1" customWidth="1"/>
    <col min="15362" max="15362" width="55.140625" style="0" customWidth="1"/>
    <col min="15363" max="15363" width="17.421875" style="0" customWidth="1"/>
    <col min="15364" max="15364" width="19.28125" style="0" customWidth="1"/>
    <col min="15365" max="15365" width="15.140625" style="0" customWidth="1"/>
    <col min="15366" max="15366" width="15.421875" style="0" bestFit="1" customWidth="1"/>
    <col min="15367" max="15367" width="26.8515625" style="0" customWidth="1"/>
    <col min="15368" max="15368" width="13.8515625" style="0" bestFit="1" customWidth="1"/>
    <col min="15369" max="15369" width="10.28125" style="0" bestFit="1" customWidth="1"/>
    <col min="15370" max="15370" width="9.28125" style="0" bestFit="1" customWidth="1"/>
    <col min="15617" max="15617" width="4.28125" style="0" bestFit="1" customWidth="1"/>
    <col min="15618" max="15618" width="55.140625" style="0" customWidth="1"/>
    <col min="15619" max="15619" width="17.421875" style="0" customWidth="1"/>
    <col min="15620" max="15620" width="19.28125" style="0" customWidth="1"/>
    <col min="15621" max="15621" width="15.140625" style="0" customWidth="1"/>
    <col min="15622" max="15622" width="15.421875" style="0" bestFit="1" customWidth="1"/>
    <col min="15623" max="15623" width="26.8515625" style="0" customWidth="1"/>
    <col min="15624" max="15624" width="13.8515625" style="0" bestFit="1" customWidth="1"/>
    <col min="15625" max="15625" width="10.28125" style="0" bestFit="1" customWidth="1"/>
    <col min="15626" max="15626" width="9.28125" style="0" bestFit="1" customWidth="1"/>
    <col min="15873" max="15873" width="4.28125" style="0" bestFit="1" customWidth="1"/>
    <col min="15874" max="15874" width="55.140625" style="0" customWidth="1"/>
    <col min="15875" max="15875" width="17.421875" style="0" customWidth="1"/>
    <col min="15876" max="15876" width="19.28125" style="0" customWidth="1"/>
    <col min="15877" max="15877" width="15.140625" style="0" customWidth="1"/>
    <col min="15878" max="15878" width="15.421875" style="0" bestFit="1" customWidth="1"/>
    <col min="15879" max="15879" width="26.8515625" style="0" customWidth="1"/>
    <col min="15880" max="15880" width="13.8515625" style="0" bestFit="1" customWidth="1"/>
    <col min="15881" max="15881" width="10.28125" style="0" bestFit="1" customWidth="1"/>
    <col min="15882" max="15882" width="9.28125" style="0" bestFit="1" customWidth="1"/>
    <col min="16129" max="16129" width="4.28125" style="0" bestFit="1" customWidth="1"/>
    <col min="16130" max="16130" width="55.140625" style="0" customWidth="1"/>
    <col min="16131" max="16131" width="17.421875" style="0" customWidth="1"/>
    <col min="16132" max="16132" width="19.28125" style="0" customWidth="1"/>
    <col min="16133" max="16133" width="15.140625" style="0" customWidth="1"/>
    <col min="16134" max="16134" width="15.421875" style="0" bestFit="1" customWidth="1"/>
    <col min="16135" max="16135" width="26.8515625" style="0" customWidth="1"/>
    <col min="16136" max="16136" width="13.8515625" style="0" bestFit="1" customWidth="1"/>
    <col min="16137" max="16137" width="10.28125" style="0" bestFit="1" customWidth="1"/>
    <col min="16138" max="16138" width="9.28125" style="0" bestFit="1" customWidth="1"/>
  </cols>
  <sheetData>
    <row r="1" spans="1:7" ht="15" customHeight="1">
      <c r="A1" s="263"/>
      <c r="B1" s="263"/>
      <c r="C1" s="263"/>
      <c r="D1" s="263"/>
      <c r="E1" s="263"/>
      <c r="F1" s="263"/>
      <c r="G1" s="263"/>
    </row>
    <row r="2" spans="1:7" ht="48.75" customHeight="1">
      <c r="A2" s="263" t="s">
        <v>1248</v>
      </c>
      <c r="B2" s="263"/>
      <c r="C2" s="263"/>
      <c r="D2" s="263"/>
      <c r="E2" s="263"/>
      <c r="F2" s="263"/>
      <c r="G2" s="263"/>
    </row>
    <row r="3" spans="1:7" ht="15.75" thickBot="1">
      <c r="A3" s="219"/>
      <c r="B3" s="219"/>
      <c r="C3" s="219"/>
      <c r="D3" s="219"/>
      <c r="E3" s="219"/>
      <c r="F3" s="219"/>
      <c r="G3" s="220" t="s">
        <v>1133</v>
      </c>
    </row>
    <row r="4" spans="1:7" ht="20.25" customHeight="1" thickBot="1">
      <c r="A4" s="264" t="s">
        <v>1106</v>
      </c>
      <c r="B4" s="266" t="s">
        <v>1134</v>
      </c>
      <c r="C4" s="261" t="s">
        <v>1135</v>
      </c>
      <c r="D4" s="268"/>
      <c r="E4" s="268"/>
      <c r="F4" s="268"/>
      <c r="G4" s="269"/>
    </row>
    <row r="5" spans="1:7" ht="15">
      <c r="A5" s="265"/>
      <c r="B5" s="267"/>
      <c r="C5" s="270" t="s">
        <v>1136</v>
      </c>
      <c r="D5" s="272" t="s">
        <v>1137</v>
      </c>
      <c r="E5" s="273"/>
      <c r="F5" s="273"/>
      <c r="G5" s="274"/>
    </row>
    <row r="6" spans="1:17" ht="60">
      <c r="A6" s="265"/>
      <c r="B6" s="267"/>
      <c r="C6" s="271"/>
      <c r="D6" s="221" t="s">
        <v>1138</v>
      </c>
      <c r="E6" s="222" t="s">
        <v>1139</v>
      </c>
      <c r="F6" s="222" t="s">
        <v>1140</v>
      </c>
      <c r="G6" s="223" t="s">
        <v>1141</v>
      </c>
      <c r="K6" s="263"/>
      <c r="L6" s="263"/>
      <c r="M6" s="263"/>
      <c r="N6" s="263"/>
      <c r="O6" s="263"/>
      <c r="P6" s="263"/>
      <c r="Q6" s="263"/>
    </row>
    <row r="7" spans="1:7" ht="15">
      <c r="A7" s="224">
        <v>1</v>
      </c>
      <c r="B7" s="225" t="s">
        <v>1142</v>
      </c>
      <c r="C7" s="226">
        <f>+SUM(D7:G7)</f>
        <v>42399.6</v>
      </c>
      <c r="D7" s="227">
        <v>20580</v>
      </c>
      <c r="E7" s="228">
        <v>5076</v>
      </c>
      <c r="F7" s="228">
        <v>16743.6</v>
      </c>
      <c r="G7" s="229"/>
    </row>
    <row r="8" spans="1:7" ht="28.5">
      <c r="A8" s="230">
        <f>+A7+1</f>
        <v>2</v>
      </c>
      <c r="B8" s="231" t="s">
        <v>1143</v>
      </c>
      <c r="C8" s="226">
        <f>+SUM(D8:G8)</f>
        <v>6479</v>
      </c>
      <c r="D8" s="232">
        <v>4787</v>
      </c>
      <c r="E8" s="233">
        <v>1192</v>
      </c>
      <c r="F8" s="233">
        <v>500</v>
      </c>
      <c r="G8" s="234"/>
    </row>
    <row r="9" spans="1:7" ht="15">
      <c r="A9" s="230">
        <f>+A8+1</f>
        <v>3</v>
      </c>
      <c r="B9" s="231" t="s">
        <v>1144</v>
      </c>
      <c r="C9" s="226">
        <f aca="true" t="shared" si="0" ref="C9:C26">+SUM(D9:G9)</f>
        <v>28137.866666666665</v>
      </c>
      <c r="D9" s="232">
        <v>22029.2</v>
      </c>
      <c r="E9" s="233">
        <v>5515.066666666667</v>
      </c>
      <c r="F9" s="233">
        <v>593.6</v>
      </c>
      <c r="G9" s="234"/>
    </row>
    <row r="10" spans="1:7" ht="15">
      <c r="A10" s="230">
        <f aca="true" t="shared" si="1" ref="A10:A26">+A9+1</f>
        <v>4</v>
      </c>
      <c r="B10" s="231" t="s">
        <v>1145</v>
      </c>
      <c r="C10" s="226">
        <f t="shared" si="0"/>
        <v>33064.30953936</v>
      </c>
      <c r="D10" s="232">
        <v>26075.066666666666</v>
      </c>
      <c r="E10" s="233">
        <v>6367</v>
      </c>
      <c r="F10" s="233">
        <v>622.2428726933334</v>
      </c>
      <c r="G10" s="234"/>
    </row>
    <row r="11" spans="1:7" ht="15">
      <c r="A11" s="230">
        <f t="shared" si="1"/>
        <v>5</v>
      </c>
      <c r="B11" s="231" t="s">
        <v>1146</v>
      </c>
      <c r="C11" s="226">
        <f t="shared" si="0"/>
        <v>29440.866666666665</v>
      </c>
      <c r="D11" s="232">
        <v>22948.13333333333</v>
      </c>
      <c r="E11" s="233">
        <v>5830.066666666667</v>
      </c>
      <c r="F11" s="233">
        <v>662.6666666666666</v>
      </c>
      <c r="G11" s="234"/>
    </row>
    <row r="12" spans="1:7" ht="15">
      <c r="A12" s="230">
        <f t="shared" si="1"/>
        <v>6</v>
      </c>
      <c r="B12" s="231" t="s">
        <v>1147</v>
      </c>
      <c r="C12" s="226">
        <f t="shared" si="0"/>
        <v>21122.500249560002</v>
      </c>
      <c r="D12" s="232">
        <v>16504</v>
      </c>
      <c r="E12" s="233">
        <v>4175.2</v>
      </c>
      <c r="F12" s="233">
        <v>443.30024955999994</v>
      </c>
      <c r="G12" s="234"/>
    </row>
    <row r="13" spans="1:7" ht="15">
      <c r="A13" s="230">
        <f t="shared" si="1"/>
        <v>7</v>
      </c>
      <c r="B13" s="231" t="s">
        <v>1148</v>
      </c>
      <c r="C13" s="226">
        <f t="shared" si="0"/>
        <v>33303.10071912667</v>
      </c>
      <c r="D13" s="232">
        <v>26471.933333333334</v>
      </c>
      <c r="E13" s="233">
        <v>6436.333333333333</v>
      </c>
      <c r="F13" s="233">
        <v>394.8340524599999</v>
      </c>
      <c r="G13" s="234"/>
    </row>
    <row r="14" spans="1:7" ht="15">
      <c r="A14" s="230">
        <f t="shared" si="1"/>
        <v>8</v>
      </c>
      <c r="B14" s="231" t="s">
        <v>1149</v>
      </c>
      <c r="C14" s="226">
        <f t="shared" si="0"/>
        <v>21068.079999999998</v>
      </c>
      <c r="D14" s="232">
        <v>16415.866666666665</v>
      </c>
      <c r="E14" s="233">
        <v>4133.333333333333</v>
      </c>
      <c r="F14" s="233">
        <v>518.88</v>
      </c>
      <c r="G14" s="234"/>
    </row>
    <row r="15" spans="1:7" ht="15">
      <c r="A15" s="230">
        <f t="shared" si="1"/>
        <v>9</v>
      </c>
      <c r="B15" s="231" t="s">
        <v>1150</v>
      </c>
      <c r="C15" s="226">
        <f t="shared" si="0"/>
        <v>30547.69409816667</v>
      </c>
      <c r="D15" s="232">
        <v>24000.666666666668</v>
      </c>
      <c r="E15" s="233">
        <v>6095.466666666667</v>
      </c>
      <c r="F15" s="233">
        <v>451.5607648333335</v>
      </c>
      <c r="G15" s="234"/>
    </row>
    <row r="16" spans="1:7" ht="15">
      <c r="A16" s="230">
        <f t="shared" si="1"/>
        <v>10</v>
      </c>
      <c r="B16" s="231" t="s">
        <v>1151</v>
      </c>
      <c r="C16" s="226">
        <f t="shared" si="0"/>
        <v>47558.57749333332</v>
      </c>
      <c r="D16" s="232">
        <v>37519.22649466666</v>
      </c>
      <c r="E16" s="233">
        <v>9391.044332</v>
      </c>
      <c r="F16" s="233">
        <v>648.3066666666667</v>
      </c>
      <c r="G16" s="234"/>
    </row>
    <row r="17" spans="1:7" ht="15">
      <c r="A17" s="230">
        <f t="shared" si="1"/>
        <v>11</v>
      </c>
      <c r="B17" s="231" t="s">
        <v>1152</v>
      </c>
      <c r="C17" s="226">
        <f t="shared" si="0"/>
        <v>18244.34022986667</v>
      </c>
      <c r="D17" s="232">
        <v>14467.480298933338</v>
      </c>
      <c r="E17" s="233">
        <v>3518.8588801866676</v>
      </c>
      <c r="F17" s="233">
        <v>258.00105074666675</v>
      </c>
      <c r="G17" s="234"/>
    </row>
    <row r="18" spans="1:7" ht="15">
      <c r="A18" s="230">
        <f t="shared" si="1"/>
        <v>12</v>
      </c>
      <c r="B18" s="231" t="s">
        <v>1153</v>
      </c>
      <c r="C18" s="226">
        <f t="shared" si="0"/>
        <v>27793.304817066663</v>
      </c>
      <c r="D18" s="232">
        <v>21868.01713261333</v>
      </c>
      <c r="E18" s="233">
        <v>5420.814351119996</v>
      </c>
      <c r="F18" s="233">
        <v>504.4733333333334</v>
      </c>
      <c r="G18" s="234"/>
    </row>
    <row r="19" spans="1:7" ht="15">
      <c r="A19" s="230">
        <f t="shared" si="1"/>
        <v>13</v>
      </c>
      <c r="B19" s="231" t="s">
        <v>1154</v>
      </c>
      <c r="C19" s="226">
        <f t="shared" si="0"/>
        <v>49419.06214455333</v>
      </c>
      <c r="D19" s="232">
        <v>39268.718152186666</v>
      </c>
      <c r="E19" s="233">
        <v>9668.666666666666</v>
      </c>
      <c r="F19" s="233">
        <v>481.6773257</v>
      </c>
      <c r="G19" s="234"/>
    </row>
    <row r="20" spans="1:7" ht="15">
      <c r="A20" s="230">
        <f t="shared" si="1"/>
        <v>14</v>
      </c>
      <c r="B20" s="231" t="s">
        <v>1155</v>
      </c>
      <c r="C20" s="226">
        <f t="shared" si="0"/>
        <v>47406.85356964001</v>
      </c>
      <c r="D20" s="232">
        <v>37621.39235810667</v>
      </c>
      <c r="E20" s="233">
        <v>9216.094544866668</v>
      </c>
      <c r="F20" s="233">
        <v>569.3666666666666</v>
      </c>
      <c r="G20" s="234"/>
    </row>
    <row r="21" spans="1:7" ht="15">
      <c r="A21" s="230">
        <f t="shared" si="1"/>
        <v>15</v>
      </c>
      <c r="B21" s="231" t="s">
        <v>1156</v>
      </c>
      <c r="C21" s="226">
        <f t="shared" si="0"/>
        <v>29425.65284268666</v>
      </c>
      <c r="D21" s="232">
        <v>23270.140067999993</v>
      </c>
      <c r="E21" s="233">
        <v>5755.724189333334</v>
      </c>
      <c r="F21" s="233">
        <v>399.7885853533333</v>
      </c>
      <c r="G21" s="234"/>
    </row>
    <row r="22" spans="1:7" ht="21" customHeight="1">
      <c r="A22" s="230">
        <f t="shared" si="1"/>
        <v>16</v>
      </c>
      <c r="B22" s="231" t="s">
        <v>1157</v>
      </c>
      <c r="C22" s="226">
        <f t="shared" si="0"/>
        <v>56927.61333333333</v>
      </c>
      <c r="D22" s="232">
        <v>45196.82666666666</v>
      </c>
      <c r="E22" s="233">
        <v>10899.293333333335</v>
      </c>
      <c r="F22" s="233">
        <v>831.4933333333332</v>
      </c>
      <c r="G22" s="234"/>
    </row>
    <row r="23" spans="1:7" ht="28.5">
      <c r="A23" s="230">
        <f t="shared" si="1"/>
        <v>17</v>
      </c>
      <c r="B23" s="231" t="s">
        <v>1158</v>
      </c>
      <c r="C23" s="235">
        <f t="shared" si="0"/>
        <v>420.0211093333333</v>
      </c>
      <c r="D23" s="236">
        <v>337.6211093333333</v>
      </c>
      <c r="E23" s="237">
        <v>82.39999999999999</v>
      </c>
      <c r="F23" s="237">
        <v>0</v>
      </c>
      <c r="G23" s="238"/>
    </row>
    <row r="24" spans="1:7" ht="15">
      <c r="A24" s="230">
        <f t="shared" si="1"/>
        <v>18</v>
      </c>
      <c r="B24" s="231" t="s">
        <v>1159</v>
      </c>
      <c r="C24" s="235">
        <f t="shared" si="0"/>
        <v>200.68031909333345</v>
      </c>
      <c r="D24" s="236">
        <v>124.81287333333346</v>
      </c>
      <c r="E24" s="237">
        <v>30.244359999999972</v>
      </c>
      <c r="F24" s="237">
        <v>45.62308576</v>
      </c>
      <c r="G24" s="238"/>
    </row>
    <row r="25" spans="1:7" ht="15">
      <c r="A25" s="230">
        <f t="shared" si="1"/>
        <v>19</v>
      </c>
      <c r="B25" s="231" t="s">
        <v>1160</v>
      </c>
      <c r="C25" s="235">
        <f t="shared" si="0"/>
        <v>382.36623827333335</v>
      </c>
      <c r="D25" s="236">
        <v>269.2354133333333</v>
      </c>
      <c r="E25" s="237">
        <v>63.72351733333333</v>
      </c>
      <c r="F25" s="237">
        <v>49.407307606666656</v>
      </c>
      <c r="G25" s="238"/>
    </row>
    <row r="26" spans="1:7" ht="15.75" thickBot="1">
      <c r="A26" s="230">
        <f t="shared" si="1"/>
        <v>20</v>
      </c>
      <c r="B26" s="231" t="s">
        <v>1161</v>
      </c>
      <c r="C26" s="235">
        <f t="shared" si="0"/>
        <v>280.4056972533333</v>
      </c>
      <c r="D26" s="236">
        <v>180.17246392</v>
      </c>
      <c r="E26" s="237">
        <v>44.46666666666667</v>
      </c>
      <c r="F26" s="237">
        <v>55.76656666666665</v>
      </c>
      <c r="G26" s="238"/>
    </row>
    <row r="27" spans="1:7" ht="15.75" thickBot="1">
      <c r="A27" s="261" t="s">
        <v>0</v>
      </c>
      <c r="B27" s="262"/>
      <c r="C27" s="239">
        <f>+SUM(C7:C26)</f>
        <v>523621.89573398005</v>
      </c>
      <c r="D27" s="240">
        <f>+SUM(D7:D26)</f>
        <v>399935.50969776005</v>
      </c>
      <c r="E27" s="241">
        <f>+SUM(E7:E26)</f>
        <v>98911.7975081733</v>
      </c>
      <c r="F27" s="241">
        <f>+SUM(F7:F26)</f>
        <v>24774.58852804666</v>
      </c>
      <c r="G27" s="242">
        <f>+SUM(G7:G26)</f>
        <v>0</v>
      </c>
    </row>
  </sheetData>
  <mergeCells count="9">
    <mergeCell ref="K6:Q6"/>
    <mergeCell ref="A27:B27"/>
    <mergeCell ref="A1:G1"/>
    <mergeCell ref="A2:G2"/>
    <mergeCell ref="A4:A6"/>
    <mergeCell ref="B4:B6"/>
    <mergeCell ref="C4:G4"/>
    <mergeCell ref="C5:C6"/>
    <mergeCell ref="D5:G5"/>
  </mergeCells>
  <printOptions horizontalCentered="1"/>
  <pageMargins left="0.1968503937007874" right="0.1968503937007874" top="0.7874015748031497" bottom="0.1968503937007874" header="0" footer="0"/>
  <pageSetup fitToHeight="2" fitToWidth="2" horizontalDpi="600" verticalDpi="600" orientation="landscape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G28"/>
  <sheetViews>
    <sheetView workbookViewId="0" topLeftCell="A1">
      <selection activeCell="A4" sqref="A4"/>
    </sheetView>
  </sheetViews>
  <sheetFormatPr defaultColWidth="9.140625" defaultRowHeight="15"/>
  <cols>
    <col min="1" max="1" width="4.28125" style="0" bestFit="1" customWidth="1"/>
    <col min="2" max="2" width="55.140625" style="0" customWidth="1"/>
    <col min="3" max="3" width="17.421875" style="0" customWidth="1"/>
    <col min="4" max="4" width="19.28125" style="0" customWidth="1"/>
    <col min="5" max="5" width="16.421875" style="0" customWidth="1"/>
    <col min="6" max="6" width="17.28125" style="0" customWidth="1"/>
    <col min="7" max="7" width="26.8515625" style="0" customWidth="1"/>
    <col min="8" max="8" width="13.8515625" style="218" bestFit="1" customWidth="1"/>
    <col min="9" max="9" width="10.28125" style="218" bestFit="1" customWidth="1"/>
    <col min="10" max="10" width="9.28125" style="218" bestFit="1" customWidth="1"/>
    <col min="257" max="257" width="4.28125" style="0" bestFit="1" customWidth="1"/>
    <col min="258" max="258" width="55.140625" style="0" customWidth="1"/>
    <col min="259" max="259" width="17.421875" style="0" customWidth="1"/>
    <col min="260" max="260" width="19.28125" style="0" customWidth="1"/>
    <col min="261" max="261" width="16.421875" style="0" customWidth="1"/>
    <col min="262" max="262" width="17.28125" style="0" customWidth="1"/>
    <col min="263" max="263" width="26.8515625" style="0" customWidth="1"/>
    <col min="264" max="264" width="13.8515625" style="0" bestFit="1" customWidth="1"/>
    <col min="265" max="265" width="10.28125" style="0" bestFit="1" customWidth="1"/>
    <col min="266" max="266" width="9.28125" style="0" bestFit="1" customWidth="1"/>
    <col min="513" max="513" width="4.28125" style="0" bestFit="1" customWidth="1"/>
    <col min="514" max="514" width="55.140625" style="0" customWidth="1"/>
    <col min="515" max="515" width="17.421875" style="0" customWidth="1"/>
    <col min="516" max="516" width="19.28125" style="0" customWidth="1"/>
    <col min="517" max="517" width="16.421875" style="0" customWidth="1"/>
    <col min="518" max="518" width="17.28125" style="0" customWidth="1"/>
    <col min="519" max="519" width="26.8515625" style="0" customWidth="1"/>
    <col min="520" max="520" width="13.8515625" style="0" bestFit="1" customWidth="1"/>
    <col min="521" max="521" width="10.28125" style="0" bestFit="1" customWidth="1"/>
    <col min="522" max="522" width="9.28125" style="0" bestFit="1" customWidth="1"/>
    <col min="769" max="769" width="4.28125" style="0" bestFit="1" customWidth="1"/>
    <col min="770" max="770" width="55.140625" style="0" customWidth="1"/>
    <col min="771" max="771" width="17.421875" style="0" customWidth="1"/>
    <col min="772" max="772" width="19.28125" style="0" customWidth="1"/>
    <col min="773" max="773" width="16.421875" style="0" customWidth="1"/>
    <col min="774" max="774" width="17.28125" style="0" customWidth="1"/>
    <col min="775" max="775" width="26.8515625" style="0" customWidth="1"/>
    <col min="776" max="776" width="13.8515625" style="0" bestFit="1" customWidth="1"/>
    <col min="777" max="777" width="10.28125" style="0" bestFit="1" customWidth="1"/>
    <col min="778" max="778" width="9.28125" style="0" bestFit="1" customWidth="1"/>
    <col min="1025" max="1025" width="4.28125" style="0" bestFit="1" customWidth="1"/>
    <col min="1026" max="1026" width="55.140625" style="0" customWidth="1"/>
    <col min="1027" max="1027" width="17.421875" style="0" customWidth="1"/>
    <col min="1028" max="1028" width="19.28125" style="0" customWidth="1"/>
    <col min="1029" max="1029" width="16.421875" style="0" customWidth="1"/>
    <col min="1030" max="1030" width="17.28125" style="0" customWidth="1"/>
    <col min="1031" max="1031" width="26.8515625" style="0" customWidth="1"/>
    <col min="1032" max="1032" width="13.8515625" style="0" bestFit="1" customWidth="1"/>
    <col min="1033" max="1033" width="10.28125" style="0" bestFit="1" customWidth="1"/>
    <col min="1034" max="1034" width="9.28125" style="0" bestFit="1" customWidth="1"/>
    <col min="1281" max="1281" width="4.28125" style="0" bestFit="1" customWidth="1"/>
    <col min="1282" max="1282" width="55.140625" style="0" customWidth="1"/>
    <col min="1283" max="1283" width="17.421875" style="0" customWidth="1"/>
    <col min="1284" max="1284" width="19.28125" style="0" customWidth="1"/>
    <col min="1285" max="1285" width="16.421875" style="0" customWidth="1"/>
    <col min="1286" max="1286" width="17.28125" style="0" customWidth="1"/>
    <col min="1287" max="1287" width="26.8515625" style="0" customWidth="1"/>
    <col min="1288" max="1288" width="13.8515625" style="0" bestFit="1" customWidth="1"/>
    <col min="1289" max="1289" width="10.28125" style="0" bestFit="1" customWidth="1"/>
    <col min="1290" max="1290" width="9.28125" style="0" bestFit="1" customWidth="1"/>
    <col min="1537" max="1537" width="4.28125" style="0" bestFit="1" customWidth="1"/>
    <col min="1538" max="1538" width="55.140625" style="0" customWidth="1"/>
    <col min="1539" max="1539" width="17.421875" style="0" customWidth="1"/>
    <col min="1540" max="1540" width="19.28125" style="0" customWidth="1"/>
    <col min="1541" max="1541" width="16.421875" style="0" customWidth="1"/>
    <col min="1542" max="1542" width="17.28125" style="0" customWidth="1"/>
    <col min="1543" max="1543" width="26.8515625" style="0" customWidth="1"/>
    <col min="1544" max="1544" width="13.8515625" style="0" bestFit="1" customWidth="1"/>
    <col min="1545" max="1545" width="10.28125" style="0" bestFit="1" customWidth="1"/>
    <col min="1546" max="1546" width="9.28125" style="0" bestFit="1" customWidth="1"/>
    <col min="1793" max="1793" width="4.28125" style="0" bestFit="1" customWidth="1"/>
    <col min="1794" max="1794" width="55.140625" style="0" customWidth="1"/>
    <col min="1795" max="1795" width="17.421875" style="0" customWidth="1"/>
    <col min="1796" max="1796" width="19.28125" style="0" customWidth="1"/>
    <col min="1797" max="1797" width="16.421875" style="0" customWidth="1"/>
    <col min="1798" max="1798" width="17.28125" style="0" customWidth="1"/>
    <col min="1799" max="1799" width="26.8515625" style="0" customWidth="1"/>
    <col min="1800" max="1800" width="13.8515625" style="0" bestFit="1" customWidth="1"/>
    <col min="1801" max="1801" width="10.28125" style="0" bestFit="1" customWidth="1"/>
    <col min="1802" max="1802" width="9.28125" style="0" bestFit="1" customWidth="1"/>
    <col min="2049" max="2049" width="4.28125" style="0" bestFit="1" customWidth="1"/>
    <col min="2050" max="2050" width="55.140625" style="0" customWidth="1"/>
    <col min="2051" max="2051" width="17.421875" style="0" customWidth="1"/>
    <col min="2052" max="2052" width="19.28125" style="0" customWidth="1"/>
    <col min="2053" max="2053" width="16.421875" style="0" customWidth="1"/>
    <col min="2054" max="2054" width="17.28125" style="0" customWidth="1"/>
    <col min="2055" max="2055" width="26.8515625" style="0" customWidth="1"/>
    <col min="2056" max="2056" width="13.8515625" style="0" bestFit="1" customWidth="1"/>
    <col min="2057" max="2057" width="10.28125" style="0" bestFit="1" customWidth="1"/>
    <col min="2058" max="2058" width="9.28125" style="0" bestFit="1" customWidth="1"/>
    <col min="2305" max="2305" width="4.28125" style="0" bestFit="1" customWidth="1"/>
    <col min="2306" max="2306" width="55.140625" style="0" customWidth="1"/>
    <col min="2307" max="2307" width="17.421875" style="0" customWidth="1"/>
    <col min="2308" max="2308" width="19.28125" style="0" customWidth="1"/>
    <col min="2309" max="2309" width="16.421875" style="0" customWidth="1"/>
    <col min="2310" max="2310" width="17.28125" style="0" customWidth="1"/>
    <col min="2311" max="2311" width="26.8515625" style="0" customWidth="1"/>
    <col min="2312" max="2312" width="13.8515625" style="0" bestFit="1" customWidth="1"/>
    <col min="2313" max="2313" width="10.28125" style="0" bestFit="1" customWidth="1"/>
    <col min="2314" max="2314" width="9.28125" style="0" bestFit="1" customWidth="1"/>
    <col min="2561" max="2561" width="4.28125" style="0" bestFit="1" customWidth="1"/>
    <col min="2562" max="2562" width="55.140625" style="0" customWidth="1"/>
    <col min="2563" max="2563" width="17.421875" style="0" customWidth="1"/>
    <col min="2564" max="2564" width="19.28125" style="0" customWidth="1"/>
    <col min="2565" max="2565" width="16.421875" style="0" customWidth="1"/>
    <col min="2566" max="2566" width="17.28125" style="0" customWidth="1"/>
    <col min="2567" max="2567" width="26.8515625" style="0" customWidth="1"/>
    <col min="2568" max="2568" width="13.8515625" style="0" bestFit="1" customWidth="1"/>
    <col min="2569" max="2569" width="10.28125" style="0" bestFit="1" customWidth="1"/>
    <col min="2570" max="2570" width="9.28125" style="0" bestFit="1" customWidth="1"/>
    <col min="2817" max="2817" width="4.28125" style="0" bestFit="1" customWidth="1"/>
    <col min="2818" max="2818" width="55.140625" style="0" customWidth="1"/>
    <col min="2819" max="2819" width="17.421875" style="0" customWidth="1"/>
    <col min="2820" max="2820" width="19.28125" style="0" customWidth="1"/>
    <col min="2821" max="2821" width="16.421875" style="0" customWidth="1"/>
    <col min="2822" max="2822" width="17.28125" style="0" customWidth="1"/>
    <col min="2823" max="2823" width="26.8515625" style="0" customWidth="1"/>
    <col min="2824" max="2824" width="13.8515625" style="0" bestFit="1" customWidth="1"/>
    <col min="2825" max="2825" width="10.28125" style="0" bestFit="1" customWidth="1"/>
    <col min="2826" max="2826" width="9.28125" style="0" bestFit="1" customWidth="1"/>
    <col min="3073" max="3073" width="4.28125" style="0" bestFit="1" customWidth="1"/>
    <col min="3074" max="3074" width="55.140625" style="0" customWidth="1"/>
    <col min="3075" max="3075" width="17.421875" style="0" customWidth="1"/>
    <col min="3076" max="3076" width="19.28125" style="0" customWidth="1"/>
    <col min="3077" max="3077" width="16.421875" style="0" customWidth="1"/>
    <col min="3078" max="3078" width="17.28125" style="0" customWidth="1"/>
    <col min="3079" max="3079" width="26.8515625" style="0" customWidth="1"/>
    <col min="3080" max="3080" width="13.8515625" style="0" bestFit="1" customWidth="1"/>
    <col min="3081" max="3081" width="10.28125" style="0" bestFit="1" customWidth="1"/>
    <col min="3082" max="3082" width="9.28125" style="0" bestFit="1" customWidth="1"/>
    <col min="3329" max="3329" width="4.28125" style="0" bestFit="1" customWidth="1"/>
    <col min="3330" max="3330" width="55.140625" style="0" customWidth="1"/>
    <col min="3331" max="3331" width="17.421875" style="0" customWidth="1"/>
    <col min="3332" max="3332" width="19.28125" style="0" customWidth="1"/>
    <col min="3333" max="3333" width="16.421875" style="0" customWidth="1"/>
    <col min="3334" max="3334" width="17.28125" style="0" customWidth="1"/>
    <col min="3335" max="3335" width="26.8515625" style="0" customWidth="1"/>
    <col min="3336" max="3336" width="13.8515625" style="0" bestFit="1" customWidth="1"/>
    <col min="3337" max="3337" width="10.28125" style="0" bestFit="1" customWidth="1"/>
    <col min="3338" max="3338" width="9.28125" style="0" bestFit="1" customWidth="1"/>
    <col min="3585" max="3585" width="4.28125" style="0" bestFit="1" customWidth="1"/>
    <col min="3586" max="3586" width="55.140625" style="0" customWidth="1"/>
    <col min="3587" max="3587" width="17.421875" style="0" customWidth="1"/>
    <col min="3588" max="3588" width="19.28125" style="0" customWidth="1"/>
    <col min="3589" max="3589" width="16.421875" style="0" customWidth="1"/>
    <col min="3590" max="3590" width="17.28125" style="0" customWidth="1"/>
    <col min="3591" max="3591" width="26.8515625" style="0" customWidth="1"/>
    <col min="3592" max="3592" width="13.8515625" style="0" bestFit="1" customWidth="1"/>
    <col min="3593" max="3593" width="10.28125" style="0" bestFit="1" customWidth="1"/>
    <col min="3594" max="3594" width="9.28125" style="0" bestFit="1" customWidth="1"/>
    <col min="3841" max="3841" width="4.28125" style="0" bestFit="1" customWidth="1"/>
    <col min="3842" max="3842" width="55.140625" style="0" customWidth="1"/>
    <col min="3843" max="3843" width="17.421875" style="0" customWidth="1"/>
    <col min="3844" max="3844" width="19.28125" style="0" customWidth="1"/>
    <col min="3845" max="3845" width="16.421875" style="0" customWidth="1"/>
    <col min="3846" max="3846" width="17.28125" style="0" customWidth="1"/>
    <col min="3847" max="3847" width="26.8515625" style="0" customWidth="1"/>
    <col min="3848" max="3848" width="13.8515625" style="0" bestFit="1" customWidth="1"/>
    <col min="3849" max="3849" width="10.28125" style="0" bestFit="1" customWidth="1"/>
    <col min="3850" max="3850" width="9.28125" style="0" bestFit="1" customWidth="1"/>
    <col min="4097" max="4097" width="4.28125" style="0" bestFit="1" customWidth="1"/>
    <col min="4098" max="4098" width="55.140625" style="0" customWidth="1"/>
    <col min="4099" max="4099" width="17.421875" style="0" customWidth="1"/>
    <col min="4100" max="4100" width="19.28125" style="0" customWidth="1"/>
    <col min="4101" max="4101" width="16.421875" style="0" customWidth="1"/>
    <col min="4102" max="4102" width="17.28125" style="0" customWidth="1"/>
    <col min="4103" max="4103" width="26.8515625" style="0" customWidth="1"/>
    <col min="4104" max="4104" width="13.8515625" style="0" bestFit="1" customWidth="1"/>
    <col min="4105" max="4105" width="10.28125" style="0" bestFit="1" customWidth="1"/>
    <col min="4106" max="4106" width="9.28125" style="0" bestFit="1" customWidth="1"/>
    <col min="4353" max="4353" width="4.28125" style="0" bestFit="1" customWidth="1"/>
    <col min="4354" max="4354" width="55.140625" style="0" customWidth="1"/>
    <col min="4355" max="4355" width="17.421875" style="0" customWidth="1"/>
    <col min="4356" max="4356" width="19.28125" style="0" customWidth="1"/>
    <col min="4357" max="4357" width="16.421875" style="0" customWidth="1"/>
    <col min="4358" max="4358" width="17.28125" style="0" customWidth="1"/>
    <col min="4359" max="4359" width="26.8515625" style="0" customWidth="1"/>
    <col min="4360" max="4360" width="13.8515625" style="0" bestFit="1" customWidth="1"/>
    <col min="4361" max="4361" width="10.28125" style="0" bestFit="1" customWidth="1"/>
    <col min="4362" max="4362" width="9.28125" style="0" bestFit="1" customWidth="1"/>
    <col min="4609" max="4609" width="4.28125" style="0" bestFit="1" customWidth="1"/>
    <col min="4610" max="4610" width="55.140625" style="0" customWidth="1"/>
    <col min="4611" max="4611" width="17.421875" style="0" customWidth="1"/>
    <col min="4612" max="4612" width="19.28125" style="0" customWidth="1"/>
    <col min="4613" max="4613" width="16.421875" style="0" customWidth="1"/>
    <col min="4614" max="4614" width="17.28125" style="0" customWidth="1"/>
    <col min="4615" max="4615" width="26.8515625" style="0" customWidth="1"/>
    <col min="4616" max="4616" width="13.8515625" style="0" bestFit="1" customWidth="1"/>
    <col min="4617" max="4617" width="10.28125" style="0" bestFit="1" customWidth="1"/>
    <col min="4618" max="4618" width="9.28125" style="0" bestFit="1" customWidth="1"/>
    <col min="4865" max="4865" width="4.28125" style="0" bestFit="1" customWidth="1"/>
    <col min="4866" max="4866" width="55.140625" style="0" customWidth="1"/>
    <col min="4867" max="4867" width="17.421875" style="0" customWidth="1"/>
    <col min="4868" max="4868" width="19.28125" style="0" customWidth="1"/>
    <col min="4869" max="4869" width="16.421875" style="0" customWidth="1"/>
    <col min="4870" max="4870" width="17.28125" style="0" customWidth="1"/>
    <col min="4871" max="4871" width="26.8515625" style="0" customWidth="1"/>
    <col min="4872" max="4872" width="13.8515625" style="0" bestFit="1" customWidth="1"/>
    <col min="4873" max="4873" width="10.28125" style="0" bestFit="1" customWidth="1"/>
    <col min="4874" max="4874" width="9.28125" style="0" bestFit="1" customWidth="1"/>
    <col min="5121" max="5121" width="4.28125" style="0" bestFit="1" customWidth="1"/>
    <col min="5122" max="5122" width="55.140625" style="0" customWidth="1"/>
    <col min="5123" max="5123" width="17.421875" style="0" customWidth="1"/>
    <col min="5124" max="5124" width="19.28125" style="0" customWidth="1"/>
    <col min="5125" max="5125" width="16.421875" style="0" customWidth="1"/>
    <col min="5126" max="5126" width="17.28125" style="0" customWidth="1"/>
    <col min="5127" max="5127" width="26.8515625" style="0" customWidth="1"/>
    <col min="5128" max="5128" width="13.8515625" style="0" bestFit="1" customWidth="1"/>
    <col min="5129" max="5129" width="10.28125" style="0" bestFit="1" customWidth="1"/>
    <col min="5130" max="5130" width="9.28125" style="0" bestFit="1" customWidth="1"/>
    <col min="5377" max="5377" width="4.28125" style="0" bestFit="1" customWidth="1"/>
    <col min="5378" max="5378" width="55.140625" style="0" customWidth="1"/>
    <col min="5379" max="5379" width="17.421875" style="0" customWidth="1"/>
    <col min="5380" max="5380" width="19.28125" style="0" customWidth="1"/>
    <col min="5381" max="5381" width="16.421875" style="0" customWidth="1"/>
    <col min="5382" max="5382" width="17.28125" style="0" customWidth="1"/>
    <col min="5383" max="5383" width="26.8515625" style="0" customWidth="1"/>
    <col min="5384" max="5384" width="13.8515625" style="0" bestFit="1" customWidth="1"/>
    <col min="5385" max="5385" width="10.28125" style="0" bestFit="1" customWidth="1"/>
    <col min="5386" max="5386" width="9.28125" style="0" bestFit="1" customWidth="1"/>
    <col min="5633" max="5633" width="4.28125" style="0" bestFit="1" customWidth="1"/>
    <col min="5634" max="5634" width="55.140625" style="0" customWidth="1"/>
    <col min="5635" max="5635" width="17.421875" style="0" customWidth="1"/>
    <col min="5636" max="5636" width="19.28125" style="0" customWidth="1"/>
    <col min="5637" max="5637" width="16.421875" style="0" customWidth="1"/>
    <col min="5638" max="5638" width="17.28125" style="0" customWidth="1"/>
    <col min="5639" max="5639" width="26.8515625" style="0" customWidth="1"/>
    <col min="5640" max="5640" width="13.8515625" style="0" bestFit="1" customWidth="1"/>
    <col min="5641" max="5641" width="10.28125" style="0" bestFit="1" customWidth="1"/>
    <col min="5642" max="5642" width="9.28125" style="0" bestFit="1" customWidth="1"/>
    <col min="5889" max="5889" width="4.28125" style="0" bestFit="1" customWidth="1"/>
    <col min="5890" max="5890" width="55.140625" style="0" customWidth="1"/>
    <col min="5891" max="5891" width="17.421875" style="0" customWidth="1"/>
    <col min="5892" max="5892" width="19.28125" style="0" customWidth="1"/>
    <col min="5893" max="5893" width="16.421875" style="0" customWidth="1"/>
    <col min="5894" max="5894" width="17.28125" style="0" customWidth="1"/>
    <col min="5895" max="5895" width="26.8515625" style="0" customWidth="1"/>
    <col min="5896" max="5896" width="13.8515625" style="0" bestFit="1" customWidth="1"/>
    <col min="5897" max="5897" width="10.28125" style="0" bestFit="1" customWidth="1"/>
    <col min="5898" max="5898" width="9.28125" style="0" bestFit="1" customWidth="1"/>
    <col min="6145" max="6145" width="4.28125" style="0" bestFit="1" customWidth="1"/>
    <col min="6146" max="6146" width="55.140625" style="0" customWidth="1"/>
    <col min="6147" max="6147" width="17.421875" style="0" customWidth="1"/>
    <col min="6148" max="6148" width="19.28125" style="0" customWidth="1"/>
    <col min="6149" max="6149" width="16.421875" style="0" customWidth="1"/>
    <col min="6150" max="6150" width="17.28125" style="0" customWidth="1"/>
    <col min="6151" max="6151" width="26.8515625" style="0" customWidth="1"/>
    <col min="6152" max="6152" width="13.8515625" style="0" bestFit="1" customWidth="1"/>
    <col min="6153" max="6153" width="10.28125" style="0" bestFit="1" customWidth="1"/>
    <col min="6154" max="6154" width="9.28125" style="0" bestFit="1" customWidth="1"/>
    <col min="6401" max="6401" width="4.28125" style="0" bestFit="1" customWidth="1"/>
    <col min="6402" max="6402" width="55.140625" style="0" customWidth="1"/>
    <col min="6403" max="6403" width="17.421875" style="0" customWidth="1"/>
    <col min="6404" max="6404" width="19.28125" style="0" customWidth="1"/>
    <col min="6405" max="6405" width="16.421875" style="0" customWidth="1"/>
    <col min="6406" max="6406" width="17.28125" style="0" customWidth="1"/>
    <col min="6407" max="6407" width="26.8515625" style="0" customWidth="1"/>
    <col min="6408" max="6408" width="13.8515625" style="0" bestFit="1" customWidth="1"/>
    <col min="6409" max="6409" width="10.28125" style="0" bestFit="1" customWidth="1"/>
    <col min="6410" max="6410" width="9.28125" style="0" bestFit="1" customWidth="1"/>
    <col min="6657" max="6657" width="4.28125" style="0" bestFit="1" customWidth="1"/>
    <col min="6658" max="6658" width="55.140625" style="0" customWidth="1"/>
    <col min="6659" max="6659" width="17.421875" style="0" customWidth="1"/>
    <col min="6660" max="6660" width="19.28125" style="0" customWidth="1"/>
    <col min="6661" max="6661" width="16.421875" style="0" customWidth="1"/>
    <col min="6662" max="6662" width="17.28125" style="0" customWidth="1"/>
    <col min="6663" max="6663" width="26.8515625" style="0" customWidth="1"/>
    <col min="6664" max="6664" width="13.8515625" style="0" bestFit="1" customWidth="1"/>
    <col min="6665" max="6665" width="10.28125" style="0" bestFit="1" customWidth="1"/>
    <col min="6666" max="6666" width="9.28125" style="0" bestFit="1" customWidth="1"/>
    <col min="6913" max="6913" width="4.28125" style="0" bestFit="1" customWidth="1"/>
    <col min="6914" max="6914" width="55.140625" style="0" customWidth="1"/>
    <col min="6915" max="6915" width="17.421875" style="0" customWidth="1"/>
    <col min="6916" max="6916" width="19.28125" style="0" customWidth="1"/>
    <col min="6917" max="6917" width="16.421875" style="0" customWidth="1"/>
    <col min="6918" max="6918" width="17.28125" style="0" customWidth="1"/>
    <col min="6919" max="6919" width="26.8515625" style="0" customWidth="1"/>
    <col min="6920" max="6920" width="13.8515625" style="0" bestFit="1" customWidth="1"/>
    <col min="6921" max="6921" width="10.28125" style="0" bestFit="1" customWidth="1"/>
    <col min="6922" max="6922" width="9.28125" style="0" bestFit="1" customWidth="1"/>
    <col min="7169" max="7169" width="4.28125" style="0" bestFit="1" customWidth="1"/>
    <col min="7170" max="7170" width="55.140625" style="0" customWidth="1"/>
    <col min="7171" max="7171" width="17.421875" style="0" customWidth="1"/>
    <col min="7172" max="7172" width="19.28125" style="0" customWidth="1"/>
    <col min="7173" max="7173" width="16.421875" style="0" customWidth="1"/>
    <col min="7174" max="7174" width="17.28125" style="0" customWidth="1"/>
    <col min="7175" max="7175" width="26.8515625" style="0" customWidth="1"/>
    <col min="7176" max="7176" width="13.8515625" style="0" bestFit="1" customWidth="1"/>
    <col min="7177" max="7177" width="10.28125" style="0" bestFit="1" customWidth="1"/>
    <col min="7178" max="7178" width="9.28125" style="0" bestFit="1" customWidth="1"/>
    <col min="7425" max="7425" width="4.28125" style="0" bestFit="1" customWidth="1"/>
    <col min="7426" max="7426" width="55.140625" style="0" customWidth="1"/>
    <col min="7427" max="7427" width="17.421875" style="0" customWidth="1"/>
    <col min="7428" max="7428" width="19.28125" style="0" customWidth="1"/>
    <col min="7429" max="7429" width="16.421875" style="0" customWidth="1"/>
    <col min="7430" max="7430" width="17.28125" style="0" customWidth="1"/>
    <col min="7431" max="7431" width="26.8515625" style="0" customWidth="1"/>
    <col min="7432" max="7432" width="13.8515625" style="0" bestFit="1" customWidth="1"/>
    <col min="7433" max="7433" width="10.28125" style="0" bestFit="1" customWidth="1"/>
    <col min="7434" max="7434" width="9.28125" style="0" bestFit="1" customWidth="1"/>
    <col min="7681" max="7681" width="4.28125" style="0" bestFit="1" customWidth="1"/>
    <col min="7682" max="7682" width="55.140625" style="0" customWidth="1"/>
    <col min="7683" max="7683" width="17.421875" style="0" customWidth="1"/>
    <col min="7684" max="7684" width="19.28125" style="0" customWidth="1"/>
    <col min="7685" max="7685" width="16.421875" style="0" customWidth="1"/>
    <col min="7686" max="7686" width="17.28125" style="0" customWidth="1"/>
    <col min="7687" max="7687" width="26.8515625" style="0" customWidth="1"/>
    <col min="7688" max="7688" width="13.8515625" style="0" bestFit="1" customWidth="1"/>
    <col min="7689" max="7689" width="10.28125" style="0" bestFit="1" customWidth="1"/>
    <col min="7690" max="7690" width="9.28125" style="0" bestFit="1" customWidth="1"/>
    <col min="7937" max="7937" width="4.28125" style="0" bestFit="1" customWidth="1"/>
    <col min="7938" max="7938" width="55.140625" style="0" customWidth="1"/>
    <col min="7939" max="7939" width="17.421875" style="0" customWidth="1"/>
    <col min="7940" max="7940" width="19.28125" style="0" customWidth="1"/>
    <col min="7941" max="7941" width="16.421875" style="0" customWidth="1"/>
    <col min="7942" max="7942" width="17.28125" style="0" customWidth="1"/>
    <col min="7943" max="7943" width="26.8515625" style="0" customWidth="1"/>
    <col min="7944" max="7944" width="13.8515625" style="0" bestFit="1" customWidth="1"/>
    <col min="7945" max="7945" width="10.28125" style="0" bestFit="1" customWidth="1"/>
    <col min="7946" max="7946" width="9.28125" style="0" bestFit="1" customWidth="1"/>
    <col min="8193" max="8193" width="4.28125" style="0" bestFit="1" customWidth="1"/>
    <col min="8194" max="8194" width="55.140625" style="0" customWidth="1"/>
    <col min="8195" max="8195" width="17.421875" style="0" customWidth="1"/>
    <col min="8196" max="8196" width="19.28125" style="0" customWidth="1"/>
    <col min="8197" max="8197" width="16.421875" style="0" customWidth="1"/>
    <col min="8198" max="8198" width="17.28125" style="0" customWidth="1"/>
    <col min="8199" max="8199" width="26.8515625" style="0" customWidth="1"/>
    <col min="8200" max="8200" width="13.8515625" style="0" bestFit="1" customWidth="1"/>
    <col min="8201" max="8201" width="10.28125" style="0" bestFit="1" customWidth="1"/>
    <col min="8202" max="8202" width="9.28125" style="0" bestFit="1" customWidth="1"/>
    <col min="8449" max="8449" width="4.28125" style="0" bestFit="1" customWidth="1"/>
    <col min="8450" max="8450" width="55.140625" style="0" customWidth="1"/>
    <col min="8451" max="8451" width="17.421875" style="0" customWidth="1"/>
    <col min="8452" max="8452" width="19.28125" style="0" customWidth="1"/>
    <col min="8453" max="8453" width="16.421875" style="0" customWidth="1"/>
    <col min="8454" max="8454" width="17.28125" style="0" customWidth="1"/>
    <col min="8455" max="8455" width="26.8515625" style="0" customWidth="1"/>
    <col min="8456" max="8456" width="13.8515625" style="0" bestFit="1" customWidth="1"/>
    <col min="8457" max="8457" width="10.28125" style="0" bestFit="1" customWidth="1"/>
    <col min="8458" max="8458" width="9.28125" style="0" bestFit="1" customWidth="1"/>
    <col min="8705" max="8705" width="4.28125" style="0" bestFit="1" customWidth="1"/>
    <col min="8706" max="8706" width="55.140625" style="0" customWidth="1"/>
    <col min="8707" max="8707" width="17.421875" style="0" customWidth="1"/>
    <col min="8708" max="8708" width="19.28125" style="0" customWidth="1"/>
    <col min="8709" max="8709" width="16.421875" style="0" customWidth="1"/>
    <col min="8710" max="8710" width="17.28125" style="0" customWidth="1"/>
    <col min="8711" max="8711" width="26.8515625" style="0" customWidth="1"/>
    <col min="8712" max="8712" width="13.8515625" style="0" bestFit="1" customWidth="1"/>
    <col min="8713" max="8713" width="10.28125" style="0" bestFit="1" customWidth="1"/>
    <col min="8714" max="8714" width="9.28125" style="0" bestFit="1" customWidth="1"/>
    <col min="8961" max="8961" width="4.28125" style="0" bestFit="1" customWidth="1"/>
    <col min="8962" max="8962" width="55.140625" style="0" customWidth="1"/>
    <col min="8963" max="8963" width="17.421875" style="0" customWidth="1"/>
    <col min="8964" max="8964" width="19.28125" style="0" customWidth="1"/>
    <col min="8965" max="8965" width="16.421875" style="0" customWidth="1"/>
    <col min="8966" max="8966" width="17.28125" style="0" customWidth="1"/>
    <col min="8967" max="8967" width="26.8515625" style="0" customWidth="1"/>
    <col min="8968" max="8968" width="13.8515625" style="0" bestFit="1" customWidth="1"/>
    <col min="8969" max="8969" width="10.28125" style="0" bestFit="1" customWidth="1"/>
    <col min="8970" max="8970" width="9.28125" style="0" bestFit="1" customWidth="1"/>
    <col min="9217" max="9217" width="4.28125" style="0" bestFit="1" customWidth="1"/>
    <col min="9218" max="9218" width="55.140625" style="0" customWidth="1"/>
    <col min="9219" max="9219" width="17.421875" style="0" customWidth="1"/>
    <col min="9220" max="9220" width="19.28125" style="0" customWidth="1"/>
    <col min="9221" max="9221" width="16.421875" style="0" customWidth="1"/>
    <col min="9222" max="9222" width="17.28125" style="0" customWidth="1"/>
    <col min="9223" max="9223" width="26.8515625" style="0" customWidth="1"/>
    <col min="9224" max="9224" width="13.8515625" style="0" bestFit="1" customWidth="1"/>
    <col min="9225" max="9225" width="10.28125" style="0" bestFit="1" customWidth="1"/>
    <col min="9226" max="9226" width="9.28125" style="0" bestFit="1" customWidth="1"/>
    <col min="9473" max="9473" width="4.28125" style="0" bestFit="1" customWidth="1"/>
    <col min="9474" max="9474" width="55.140625" style="0" customWidth="1"/>
    <col min="9475" max="9475" width="17.421875" style="0" customWidth="1"/>
    <col min="9476" max="9476" width="19.28125" style="0" customWidth="1"/>
    <col min="9477" max="9477" width="16.421875" style="0" customWidth="1"/>
    <col min="9478" max="9478" width="17.28125" style="0" customWidth="1"/>
    <col min="9479" max="9479" width="26.8515625" style="0" customWidth="1"/>
    <col min="9480" max="9480" width="13.8515625" style="0" bestFit="1" customWidth="1"/>
    <col min="9481" max="9481" width="10.28125" style="0" bestFit="1" customWidth="1"/>
    <col min="9482" max="9482" width="9.28125" style="0" bestFit="1" customWidth="1"/>
    <col min="9729" max="9729" width="4.28125" style="0" bestFit="1" customWidth="1"/>
    <col min="9730" max="9730" width="55.140625" style="0" customWidth="1"/>
    <col min="9731" max="9731" width="17.421875" style="0" customWidth="1"/>
    <col min="9732" max="9732" width="19.28125" style="0" customWidth="1"/>
    <col min="9733" max="9733" width="16.421875" style="0" customWidth="1"/>
    <col min="9734" max="9734" width="17.28125" style="0" customWidth="1"/>
    <col min="9735" max="9735" width="26.8515625" style="0" customWidth="1"/>
    <col min="9736" max="9736" width="13.8515625" style="0" bestFit="1" customWidth="1"/>
    <col min="9737" max="9737" width="10.28125" style="0" bestFit="1" customWidth="1"/>
    <col min="9738" max="9738" width="9.28125" style="0" bestFit="1" customWidth="1"/>
    <col min="9985" max="9985" width="4.28125" style="0" bestFit="1" customWidth="1"/>
    <col min="9986" max="9986" width="55.140625" style="0" customWidth="1"/>
    <col min="9987" max="9987" width="17.421875" style="0" customWidth="1"/>
    <col min="9988" max="9988" width="19.28125" style="0" customWidth="1"/>
    <col min="9989" max="9989" width="16.421875" style="0" customWidth="1"/>
    <col min="9990" max="9990" width="17.28125" style="0" customWidth="1"/>
    <col min="9991" max="9991" width="26.8515625" style="0" customWidth="1"/>
    <col min="9992" max="9992" width="13.8515625" style="0" bestFit="1" customWidth="1"/>
    <col min="9993" max="9993" width="10.28125" style="0" bestFit="1" customWidth="1"/>
    <col min="9994" max="9994" width="9.28125" style="0" bestFit="1" customWidth="1"/>
    <col min="10241" max="10241" width="4.28125" style="0" bestFit="1" customWidth="1"/>
    <col min="10242" max="10242" width="55.140625" style="0" customWidth="1"/>
    <col min="10243" max="10243" width="17.421875" style="0" customWidth="1"/>
    <col min="10244" max="10244" width="19.28125" style="0" customWidth="1"/>
    <col min="10245" max="10245" width="16.421875" style="0" customWidth="1"/>
    <col min="10246" max="10246" width="17.28125" style="0" customWidth="1"/>
    <col min="10247" max="10247" width="26.8515625" style="0" customWidth="1"/>
    <col min="10248" max="10248" width="13.8515625" style="0" bestFit="1" customWidth="1"/>
    <col min="10249" max="10249" width="10.28125" style="0" bestFit="1" customWidth="1"/>
    <col min="10250" max="10250" width="9.28125" style="0" bestFit="1" customWidth="1"/>
    <col min="10497" max="10497" width="4.28125" style="0" bestFit="1" customWidth="1"/>
    <col min="10498" max="10498" width="55.140625" style="0" customWidth="1"/>
    <col min="10499" max="10499" width="17.421875" style="0" customWidth="1"/>
    <col min="10500" max="10500" width="19.28125" style="0" customWidth="1"/>
    <col min="10501" max="10501" width="16.421875" style="0" customWidth="1"/>
    <col min="10502" max="10502" width="17.28125" style="0" customWidth="1"/>
    <col min="10503" max="10503" width="26.8515625" style="0" customWidth="1"/>
    <col min="10504" max="10504" width="13.8515625" style="0" bestFit="1" customWidth="1"/>
    <col min="10505" max="10505" width="10.28125" style="0" bestFit="1" customWidth="1"/>
    <col min="10506" max="10506" width="9.28125" style="0" bestFit="1" customWidth="1"/>
    <col min="10753" max="10753" width="4.28125" style="0" bestFit="1" customWidth="1"/>
    <col min="10754" max="10754" width="55.140625" style="0" customWidth="1"/>
    <col min="10755" max="10755" width="17.421875" style="0" customWidth="1"/>
    <col min="10756" max="10756" width="19.28125" style="0" customWidth="1"/>
    <col min="10757" max="10757" width="16.421875" style="0" customWidth="1"/>
    <col min="10758" max="10758" width="17.28125" style="0" customWidth="1"/>
    <col min="10759" max="10759" width="26.8515625" style="0" customWidth="1"/>
    <col min="10760" max="10760" width="13.8515625" style="0" bestFit="1" customWidth="1"/>
    <col min="10761" max="10761" width="10.28125" style="0" bestFit="1" customWidth="1"/>
    <col min="10762" max="10762" width="9.28125" style="0" bestFit="1" customWidth="1"/>
    <col min="11009" max="11009" width="4.28125" style="0" bestFit="1" customWidth="1"/>
    <col min="11010" max="11010" width="55.140625" style="0" customWidth="1"/>
    <col min="11011" max="11011" width="17.421875" style="0" customWidth="1"/>
    <col min="11012" max="11012" width="19.28125" style="0" customWidth="1"/>
    <col min="11013" max="11013" width="16.421875" style="0" customWidth="1"/>
    <col min="11014" max="11014" width="17.28125" style="0" customWidth="1"/>
    <col min="11015" max="11015" width="26.8515625" style="0" customWidth="1"/>
    <col min="11016" max="11016" width="13.8515625" style="0" bestFit="1" customWidth="1"/>
    <col min="11017" max="11017" width="10.28125" style="0" bestFit="1" customWidth="1"/>
    <col min="11018" max="11018" width="9.28125" style="0" bestFit="1" customWidth="1"/>
    <col min="11265" max="11265" width="4.28125" style="0" bestFit="1" customWidth="1"/>
    <col min="11266" max="11266" width="55.140625" style="0" customWidth="1"/>
    <col min="11267" max="11267" width="17.421875" style="0" customWidth="1"/>
    <col min="11268" max="11268" width="19.28125" style="0" customWidth="1"/>
    <col min="11269" max="11269" width="16.421875" style="0" customWidth="1"/>
    <col min="11270" max="11270" width="17.28125" style="0" customWidth="1"/>
    <col min="11271" max="11271" width="26.8515625" style="0" customWidth="1"/>
    <col min="11272" max="11272" width="13.8515625" style="0" bestFit="1" customWidth="1"/>
    <col min="11273" max="11273" width="10.28125" style="0" bestFit="1" customWidth="1"/>
    <col min="11274" max="11274" width="9.28125" style="0" bestFit="1" customWidth="1"/>
    <col min="11521" max="11521" width="4.28125" style="0" bestFit="1" customWidth="1"/>
    <col min="11522" max="11522" width="55.140625" style="0" customWidth="1"/>
    <col min="11523" max="11523" width="17.421875" style="0" customWidth="1"/>
    <col min="11524" max="11524" width="19.28125" style="0" customWidth="1"/>
    <col min="11525" max="11525" width="16.421875" style="0" customWidth="1"/>
    <col min="11526" max="11526" width="17.28125" style="0" customWidth="1"/>
    <col min="11527" max="11527" width="26.8515625" style="0" customWidth="1"/>
    <col min="11528" max="11528" width="13.8515625" style="0" bestFit="1" customWidth="1"/>
    <col min="11529" max="11529" width="10.28125" style="0" bestFit="1" customWidth="1"/>
    <col min="11530" max="11530" width="9.28125" style="0" bestFit="1" customWidth="1"/>
    <col min="11777" max="11777" width="4.28125" style="0" bestFit="1" customWidth="1"/>
    <col min="11778" max="11778" width="55.140625" style="0" customWidth="1"/>
    <col min="11779" max="11779" width="17.421875" style="0" customWidth="1"/>
    <col min="11780" max="11780" width="19.28125" style="0" customWidth="1"/>
    <col min="11781" max="11781" width="16.421875" style="0" customWidth="1"/>
    <col min="11782" max="11782" width="17.28125" style="0" customWidth="1"/>
    <col min="11783" max="11783" width="26.8515625" style="0" customWidth="1"/>
    <col min="11784" max="11784" width="13.8515625" style="0" bestFit="1" customWidth="1"/>
    <col min="11785" max="11785" width="10.28125" style="0" bestFit="1" customWidth="1"/>
    <col min="11786" max="11786" width="9.28125" style="0" bestFit="1" customWidth="1"/>
    <col min="12033" max="12033" width="4.28125" style="0" bestFit="1" customWidth="1"/>
    <col min="12034" max="12034" width="55.140625" style="0" customWidth="1"/>
    <col min="12035" max="12035" width="17.421875" style="0" customWidth="1"/>
    <col min="12036" max="12036" width="19.28125" style="0" customWidth="1"/>
    <col min="12037" max="12037" width="16.421875" style="0" customWidth="1"/>
    <col min="12038" max="12038" width="17.28125" style="0" customWidth="1"/>
    <col min="12039" max="12039" width="26.8515625" style="0" customWidth="1"/>
    <col min="12040" max="12040" width="13.8515625" style="0" bestFit="1" customWidth="1"/>
    <col min="12041" max="12041" width="10.28125" style="0" bestFit="1" customWidth="1"/>
    <col min="12042" max="12042" width="9.28125" style="0" bestFit="1" customWidth="1"/>
    <col min="12289" max="12289" width="4.28125" style="0" bestFit="1" customWidth="1"/>
    <col min="12290" max="12290" width="55.140625" style="0" customWidth="1"/>
    <col min="12291" max="12291" width="17.421875" style="0" customWidth="1"/>
    <col min="12292" max="12292" width="19.28125" style="0" customWidth="1"/>
    <col min="12293" max="12293" width="16.421875" style="0" customWidth="1"/>
    <col min="12294" max="12294" width="17.28125" style="0" customWidth="1"/>
    <col min="12295" max="12295" width="26.8515625" style="0" customWidth="1"/>
    <col min="12296" max="12296" width="13.8515625" style="0" bestFit="1" customWidth="1"/>
    <col min="12297" max="12297" width="10.28125" style="0" bestFit="1" customWidth="1"/>
    <col min="12298" max="12298" width="9.28125" style="0" bestFit="1" customWidth="1"/>
    <col min="12545" max="12545" width="4.28125" style="0" bestFit="1" customWidth="1"/>
    <col min="12546" max="12546" width="55.140625" style="0" customWidth="1"/>
    <col min="12547" max="12547" width="17.421875" style="0" customWidth="1"/>
    <col min="12548" max="12548" width="19.28125" style="0" customWidth="1"/>
    <col min="12549" max="12549" width="16.421875" style="0" customWidth="1"/>
    <col min="12550" max="12550" width="17.28125" style="0" customWidth="1"/>
    <col min="12551" max="12551" width="26.8515625" style="0" customWidth="1"/>
    <col min="12552" max="12552" width="13.8515625" style="0" bestFit="1" customWidth="1"/>
    <col min="12553" max="12553" width="10.28125" style="0" bestFit="1" customWidth="1"/>
    <col min="12554" max="12554" width="9.28125" style="0" bestFit="1" customWidth="1"/>
    <col min="12801" max="12801" width="4.28125" style="0" bestFit="1" customWidth="1"/>
    <col min="12802" max="12802" width="55.140625" style="0" customWidth="1"/>
    <col min="12803" max="12803" width="17.421875" style="0" customWidth="1"/>
    <col min="12804" max="12804" width="19.28125" style="0" customWidth="1"/>
    <col min="12805" max="12805" width="16.421875" style="0" customWidth="1"/>
    <col min="12806" max="12806" width="17.28125" style="0" customWidth="1"/>
    <col min="12807" max="12807" width="26.8515625" style="0" customWidth="1"/>
    <col min="12808" max="12808" width="13.8515625" style="0" bestFit="1" customWidth="1"/>
    <col min="12809" max="12809" width="10.28125" style="0" bestFit="1" customWidth="1"/>
    <col min="12810" max="12810" width="9.28125" style="0" bestFit="1" customWidth="1"/>
    <col min="13057" max="13057" width="4.28125" style="0" bestFit="1" customWidth="1"/>
    <col min="13058" max="13058" width="55.140625" style="0" customWidth="1"/>
    <col min="13059" max="13059" width="17.421875" style="0" customWidth="1"/>
    <col min="13060" max="13060" width="19.28125" style="0" customWidth="1"/>
    <col min="13061" max="13061" width="16.421875" style="0" customWidth="1"/>
    <col min="13062" max="13062" width="17.28125" style="0" customWidth="1"/>
    <col min="13063" max="13063" width="26.8515625" style="0" customWidth="1"/>
    <col min="13064" max="13064" width="13.8515625" style="0" bestFit="1" customWidth="1"/>
    <col min="13065" max="13065" width="10.28125" style="0" bestFit="1" customWidth="1"/>
    <col min="13066" max="13066" width="9.28125" style="0" bestFit="1" customWidth="1"/>
    <col min="13313" max="13313" width="4.28125" style="0" bestFit="1" customWidth="1"/>
    <col min="13314" max="13314" width="55.140625" style="0" customWidth="1"/>
    <col min="13315" max="13315" width="17.421875" style="0" customWidth="1"/>
    <col min="13316" max="13316" width="19.28125" style="0" customWidth="1"/>
    <col min="13317" max="13317" width="16.421875" style="0" customWidth="1"/>
    <col min="13318" max="13318" width="17.28125" style="0" customWidth="1"/>
    <col min="13319" max="13319" width="26.8515625" style="0" customWidth="1"/>
    <col min="13320" max="13320" width="13.8515625" style="0" bestFit="1" customWidth="1"/>
    <col min="13321" max="13321" width="10.28125" style="0" bestFit="1" customWidth="1"/>
    <col min="13322" max="13322" width="9.28125" style="0" bestFit="1" customWidth="1"/>
    <col min="13569" max="13569" width="4.28125" style="0" bestFit="1" customWidth="1"/>
    <col min="13570" max="13570" width="55.140625" style="0" customWidth="1"/>
    <col min="13571" max="13571" width="17.421875" style="0" customWidth="1"/>
    <col min="13572" max="13572" width="19.28125" style="0" customWidth="1"/>
    <col min="13573" max="13573" width="16.421875" style="0" customWidth="1"/>
    <col min="13574" max="13574" width="17.28125" style="0" customWidth="1"/>
    <col min="13575" max="13575" width="26.8515625" style="0" customWidth="1"/>
    <col min="13576" max="13576" width="13.8515625" style="0" bestFit="1" customWidth="1"/>
    <col min="13577" max="13577" width="10.28125" style="0" bestFit="1" customWidth="1"/>
    <col min="13578" max="13578" width="9.28125" style="0" bestFit="1" customWidth="1"/>
    <col min="13825" max="13825" width="4.28125" style="0" bestFit="1" customWidth="1"/>
    <col min="13826" max="13826" width="55.140625" style="0" customWidth="1"/>
    <col min="13827" max="13827" width="17.421875" style="0" customWidth="1"/>
    <col min="13828" max="13828" width="19.28125" style="0" customWidth="1"/>
    <col min="13829" max="13829" width="16.421875" style="0" customWidth="1"/>
    <col min="13830" max="13830" width="17.28125" style="0" customWidth="1"/>
    <col min="13831" max="13831" width="26.8515625" style="0" customWidth="1"/>
    <col min="13832" max="13832" width="13.8515625" style="0" bestFit="1" customWidth="1"/>
    <col min="13833" max="13833" width="10.28125" style="0" bestFit="1" customWidth="1"/>
    <col min="13834" max="13834" width="9.28125" style="0" bestFit="1" customWidth="1"/>
    <col min="14081" max="14081" width="4.28125" style="0" bestFit="1" customWidth="1"/>
    <col min="14082" max="14082" width="55.140625" style="0" customWidth="1"/>
    <col min="14083" max="14083" width="17.421875" style="0" customWidth="1"/>
    <col min="14084" max="14084" width="19.28125" style="0" customWidth="1"/>
    <col min="14085" max="14085" width="16.421875" style="0" customWidth="1"/>
    <col min="14086" max="14086" width="17.28125" style="0" customWidth="1"/>
    <col min="14087" max="14087" width="26.8515625" style="0" customWidth="1"/>
    <col min="14088" max="14088" width="13.8515625" style="0" bestFit="1" customWidth="1"/>
    <col min="14089" max="14089" width="10.28125" style="0" bestFit="1" customWidth="1"/>
    <col min="14090" max="14090" width="9.28125" style="0" bestFit="1" customWidth="1"/>
    <col min="14337" max="14337" width="4.28125" style="0" bestFit="1" customWidth="1"/>
    <col min="14338" max="14338" width="55.140625" style="0" customWidth="1"/>
    <col min="14339" max="14339" width="17.421875" style="0" customWidth="1"/>
    <col min="14340" max="14340" width="19.28125" style="0" customWidth="1"/>
    <col min="14341" max="14341" width="16.421875" style="0" customWidth="1"/>
    <col min="14342" max="14342" width="17.28125" style="0" customWidth="1"/>
    <col min="14343" max="14343" width="26.8515625" style="0" customWidth="1"/>
    <col min="14344" max="14344" width="13.8515625" style="0" bestFit="1" customWidth="1"/>
    <col min="14345" max="14345" width="10.28125" style="0" bestFit="1" customWidth="1"/>
    <col min="14346" max="14346" width="9.28125" style="0" bestFit="1" customWidth="1"/>
    <col min="14593" max="14593" width="4.28125" style="0" bestFit="1" customWidth="1"/>
    <col min="14594" max="14594" width="55.140625" style="0" customWidth="1"/>
    <col min="14595" max="14595" width="17.421875" style="0" customWidth="1"/>
    <col min="14596" max="14596" width="19.28125" style="0" customWidth="1"/>
    <col min="14597" max="14597" width="16.421875" style="0" customWidth="1"/>
    <col min="14598" max="14598" width="17.28125" style="0" customWidth="1"/>
    <col min="14599" max="14599" width="26.8515625" style="0" customWidth="1"/>
    <col min="14600" max="14600" width="13.8515625" style="0" bestFit="1" customWidth="1"/>
    <col min="14601" max="14601" width="10.28125" style="0" bestFit="1" customWidth="1"/>
    <col min="14602" max="14602" width="9.28125" style="0" bestFit="1" customWidth="1"/>
    <col min="14849" max="14849" width="4.28125" style="0" bestFit="1" customWidth="1"/>
    <col min="14850" max="14850" width="55.140625" style="0" customWidth="1"/>
    <col min="14851" max="14851" width="17.421875" style="0" customWidth="1"/>
    <col min="14852" max="14852" width="19.28125" style="0" customWidth="1"/>
    <col min="14853" max="14853" width="16.421875" style="0" customWidth="1"/>
    <col min="14854" max="14854" width="17.28125" style="0" customWidth="1"/>
    <col min="14855" max="14855" width="26.8515625" style="0" customWidth="1"/>
    <col min="14856" max="14856" width="13.8515625" style="0" bestFit="1" customWidth="1"/>
    <col min="14857" max="14857" width="10.28125" style="0" bestFit="1" customWidth="1"/>
    <col min="14858" max="14858" width="9.28125" style="0" bestFit="1" customWidth="1"/>
    <col min="15105" max="15105" width="4.28125" style="0" bestFit="1" customWidth="1"/>
    <col min="15106" max="15106" width="55.140625" style="0" customWidth="1"/>
    <col min="15107" max="15107" width="17.421875" style="0" customWidth="1"/>
    <col min="15108" max="15108" width="19.28125" style="0" customWidth="1"/>
    <col min="15109" max="15109" width="16.421875" style="0" customWidth="1"/>
    <col min="15110" max="15110" width="17.28125" style="0" customWidth="1"/>
    <col min="15111" max="15111" width="26.8515625" style="0" customWidth="1"/>
    <col min="15112" max="15112" width="13.8515625" style="0" bestFit="1" customWidth="1"/>
    <col min="15113" max="15113" width="10.28125" style="0" bestFit="1" customWidth="1"/>
    <col min="15114" max="15114" width="9.28125" style="0" bestFit="1" customWidth="1"/>
    <col min="15361" max="15361" width="4.28125" style="0" bestFit="1" customWidth="1"/>
    <col min="15362" max="15362" width="55.140625" style="0" customWidth="1"/>
    <col min="15363" max="15363" width="17.421875" style="0" customWidth="1"/>
    <col min="15364" max="15364" width="19.28125" style="0" customWidth="1"/>
    <col min="15365" max="15365" width="16.421875" style="0" customWidth="1"/>
    <col min="15366" max="15366" width="17.28125" style="0" customWidth="1"/>
    <col min="15367" max="15367" width="26.8515625" style="0" customWidth="1"/>
    <col min="15368" max="15368" width="13.8515625" style="0" bestFit="1" customWidth="1"/>
    <col min="15369" max="15369" width="10.28125" style="0" bestFit="1" customWidth="1"/>
    <col min="15370" max="15370" width="9.28125" style="0" bestFit="1" customWidth="1"/>
    <col min="15617" max="15617" width="4.28125" style="0" bestFit="1" customWidth="1"/>
    <col min="15618" max="15618" width="55.140625" style="0" customWidth="1"/>
    <col min="15619" max="15619" width="17.421875" style="0" customWidth="1"/>
    <col min="15620" max="15620" width="19.28125" style="0" customWidth="1"/>
    <col min="15621" max="15621" width="16.421875" style="0" customWidth="1"/>
    <col min="15622" max="15622" width="17.28125" style="0" customWidth="1"/>
    <col min="15623" max="15623" width="26.8515625" style="0" customWidth="1"/>
    <col min="15624" max="15624" width="13.8515625" style="0" bestFit="1" customWidth="1"/>
    <col min="15625" max="15625" width="10.28125" style="0" bestFit="1" customWidth="1"/>
    <col min="15626" max="15626" width="9.28125" style="0" bestFit="1" customWidth="1"/>
    <col min="15873" max="15873" width="4.28125" style="0" bestFit="1" customWidth="1"/>
    <col min="15874" max="15874" width="55.140625" style="0" customWidth="1"/>
    <col min="15875" max="15875" width="17.421875" style="0" customWidth="1"/>
    <col min="15876" max="15876" width="19.28125" style="0" customWidth="1"/>
    <col min="15877" max="15877" width="16.421875" style="0" customWidth="1"/>
    <col min="15878" max="15878" width="17.28125" style="0" customWidth="1"/>
    <col min="15879" max="15879" width="26.8515625" style="0" customWidth="1"/>
    <col min="15880" max="15880" width="13.8515625" style="0" bestFit="1" customWidth="1"/>
    <col min="15881" max="15881" width="10.28125" style="0" bestFit="1" customWidth="1"/>
    <col min="15882" max="15882" width="9.28125" style="0" bestFit="1" customWidth="1"/>
    <col min="16129" max="16129" width="4.28125" style="0" bestFit="1" customWidth="1"/>
    <col min="16130" max="16130" width="55.140625" style="0" customWidth="1"/>
    <col min="16131" max="16131" width="17.421875" style="0" customWidth="1"/>
    <col min="16132" max="16132" width="19.28125" style="0" customWidth="1"/>
    <col min="16133" max="16133" width="16.421875" style="0" customWidth="1"/>
    <col min="16134" max="16134" width="17.28125" style="0" customWidth="1"/>
    <col min="16135" max="16135" width="26.8515625" style="0" customWidth="1"/>
    <col min="16136" max="16136" width="13.8515625" style="0" bestFit="1" customWidth="1"/>
    <col min="16137" max="16137" width="10.28125" style="0" bestFit="1" customWidth="1"/>
    <col min="16138" max="16138" width="9.28125" style="0" bestFit="1" customWidth="1"/>
  </cols>
  <sheetData>
    <row r="1" spans="1:7" ht="15" customHeight="1">
      <c r="A1" s="263"/>
      <c r="B1" s="263"/>
      <c r="C1" s="263"/>
      <c r="D1" s="263"/>
      <c r="E1" s="263"/>
      <c r="F1" s="263"/>
      <c r="G1" s="263"/>
    </row>
    <row r="2" spans="1:7" ht="15" customHeight="1">
      <c r="A2" s="263"/>
      <c r="B2" s="263"/>
      <c r="C2" s="263"/>
      <c r="D2" s="263"/>
      <c r="E2" s="263"/>
      <c r="F2" s="263"/>
      <c r="G2" s="263"/>
    </row>
    <row r="3" spans="1:7" ht="48.75" customHeight="1">
      <c r="A3" s="275" t="s">
        <v>1249</v>
      </c>
      <c r="B3" s="275"/>
      <c r="C3" s="275"/>
      <c r="D3" s="275"/>
      <c r="E3" s="275"/>
      <c r="F3" s="275"/>
      <c r="G3" s="275"/>
    </row>
    <row r="4" spans="1:7" ht="15.75" thickBot="1">
      <c r="A4" s="219"/>
      <c r="B4" s="219"/>
      <c r="C4" s="219"/>
      <c r="D4" s="219"/>
      <c r="E4" s="219"/>
      <c r="F4" s="219"/>
      <c r="G4" s="220" t="s">
        <v>1162</v>
      </c>
    </row>
    <row r="5" spans="1:7" ht="20.25" customHeight="1" thickBot="1">
      <c r="A5" s="264" t="s">
        <v>2</v>
      </c>
      <c r="B5" s="266" t="s">
        <v>1163</v>
      </c>
      <c r="C5" s="276" t="s">
        <v>1164</v>
      </c>
      <c r="D5" s="277"/>
      <c r="E5" s="277"/>
      <c r="F5" s="277"/>
      <c r="G5" s="278"/>
    </row>
    <row r="6" spans="1:7" ht="15">
      <c r="A6" s="265"/>
      <c r="B6" s="267"/>
      <c r="C6" s="270" t="s">
        <v>1165</v>
      </c>
      <c r="D6" s="272" t="s">
        <v>1166</v>
      </c>
      <c r="E6" s="273"/>
      <c r="F6" s="273"/>
      <c r="G6" s="274"/>
    </row>
    <row r="7" spans="1:7" ht="60">
      <c r="A7" s="265"/>
      <c r="B7" s="267"/>
      <c r="C7" s="271"/>
      <c r="D7" s="221" t="s">
        <v>1167</v>
      </c>
      <c r="E7" s="222" t="s">
        <v>1168</v>
      </c>
      <c r="F7" s="222" t="s">
        <v>1169</v>
      </c>
      <c r="G7" s="223" t="s">
        <v>1170</v>
      </c>
    </row>
    <row r="8" spans="1:7" ht="15">
      <c r="A8" s="224">
        <v>1</v>
      </c>
      <c r="B8" s="225" t="s">
        <v>1171</v>
      </c>
      <c r="C8" s="226">
        <f>+SUM(D8:G8)</f>
        <v>42399.6</v>
      </c>
      <c r="D8" s="227">
        <v>20580</v>
      </c>
      <c r="E8" s="228">
        <v>5076</v>
      </c>
      <c r="F8" s="228">
        <v>16743.6</v>
      </c>
      <c r="G8" s="229"/>
    </row>
    <row r="9" spans="1:7" ht="15">
      <c r="A9" s="230">
        <f>+A8+1</f>
        <v>2</v>
      </c>
      <c r="B9" s="231" t="s">
        <v>1172</v>
      </c>
      <c r="C9" s="226">
        <f>+SUM(D9:G9)</f>
        <v>6479</v>
      </c>
      <c r="D9" s="232">
        <v>4787</v>
      </c>
      <c r="E9" s="233">
        <v>1192</v>
      </c>
      <c r="F9" s="233">
        <v>500</v>
      </c>
      <c r="G9" s="234"/>
    </row>
    <row r="10" spans="1:7" ht="15">
      <c r="A10" s="230">
        <f>+A9+1</f>
        <v>3</v>
      </c>
      <c r="B10" s="231" t="s">
        <v>1173</v>
      </c>
      <c r="C10" s="226">
        <f aca="true" t="shared" si="0" ref="C10:C27">+SUM(D10:G10)</f>
        <v>28137.866666666665</v>
      </c>
      <c r="D10" s="232">
        <v>22029.2</v>
      </c>
      <c r="E10" s="233">
        <v>5515.066666666667</v>
      </c>
      <c r="F10" s="233">
        <v>593.6</v>
      </c>
      <c r="G10" s="234"/>
    </row>
    <row r="11" spans="1:7" ht="15">
      <c r="A11" s="230">
        <f aca="true" t="shared" si="1" ref="A11:A27">+A10+1</f>
        <v>4</v>
      </c>
      <c r="B11" s="231" t="s">
        <v>1174</v>
      </c>
      <c r="C11" s="226">
        <f t="shared" si="0"/>
        <v>33064.30953936</v>
      </c>
      <c r="D11" s="232">
        <v>26075.066666666666</v>
      </c>
      <c r="E11" s="233">
        <v>6367</v>
      </c>
      <c r="F11" s="233">
        <v>622.2428726933334</v>
      </c>
      <c r="G11" s="234"/>
    </row>
    <row r="12" spans="1:7" ht="15">
      <c r="A12" s="230">
        <f t="shared" si="1"/>
        <v>5</v>
      </c>
      <c r="B12" s="231" t="s">
        <v>1175</v>
      </c>
      <c r="C12" s="226">
        <f t="shared" si="0"/>
        <v>29440.866666666665</v>
      </c>
      <c r="D12" s="232">
        <v>22948.13333333333</v>
      </c>
      <c r="E12" s="233">
        <v>5830.066666666667</v>
      </c>
      <c r="F12" s="233">
        <v>662.6666666666666</v>
      </c>
      <c r="G12" s="234"/>
    </row>
    <row r="13" spans="1:7" ht="15">
      <c r="A13" s="230">
        <f t="shared" si="1"/>
        <v>6</v>
      </c>
      <c r="B13" s="231" t="s">
        <v>1176</v>
      </c>
      <c r="C13" s="226">
        <f t="shared" si="0"/>
        <v>21122.500249560002</v>
      </c>
      <c r="D13" s="232">
        <v>16504</v>
      </c>
      <c r="E13" s="233">
        <v>4175.2</v>
      </c>
      <c r="F13" s="233">
        <v>443.30024955999994</v>
      </c>
      <c r="G13" s="234"/>
    </row>
    <row r="14" spans="1:7" ht="15">
      <c r="A14" s="230">
        <f t="shared" si="1"/>
        <v>7</v>
      </c>
      <c r="B14" s="231" t="s">
        <v>1177</v>
      </c>
      <c r="C14" s="226">
        <f t="shared" si="0"/>
        <v>33303.10071912667</v>
      </c>
      <c r="D14" s="232">
        <v>26471.933333333334</v>
      </c>
      <c r="E14" s="233">
        <v>6436.333333333333</v>
      </c>
      <c r="F14" s="233">
        <v>394.8340524599999</v>
      </c>
      <c r="G14" s="234"/>
    </row>
    <row r="15" spans="1:7" ht="15">
      <c r="A15" s="230">
        <f t="shared" si="1"/>
        <v>8</v>
      </c>
      <c r="B15" s="231" t="s">
        <v>1178</v>
      </c>
      <c r="C15" s="226">
        <f t="shared" si="0"/>
        <v>21068.079999999998</v>
      </c>
      <c r="D15" s="232">
        <v>16415.866666666665</v>
      </c>
      <c r="E15" s="233">
        <v>4133.333333333333</v>
      </c>
      <c r="F15" s="233">
        <v>518.88</v>
      </c>
      <c r="G15" s="234"/>
    </row>
    <row r="16" spans="1:7" ht="15">
      <c r="A16" s="230">
        <f t="shared" si="1"/>
        <v>9</v>
      </c>
      <c r="B16" s="231" t="s">
        <v>1179</v>
      </c>
      <c r="C16" s="226">
        <f t="shared" si="0"/>
        <v>30547.69409816667</v>
      </c>
      <c r="D16" s="232">
        <v>24000.666666666668</v>
      </c>
      <c r="E16" s="233">
        <v>6095.466666666667</v>
      </c>
      <c r="F16" s="233">
        <v>451.5607648333335</v>
      </c>
      <c r="G16" s="234"/>
    </row>
    <row r="17" spans="1:7" ht="15">
      <c r="A17" s="230">
        <f t="shared" si="1"/>
        <v>10</v>
      </c>
      <c r="B17" s="231" t="s">
        <v>1180</v>
      </c>
      <c r="C17" s="226">
        <f t="shared" si="0"/>
        <v>47558.57749333332</v>
      </c>
      <c r="D17" s="232">
        <v>37519.22649466666</v>
      </c>
      <c r="E17" s="233">
        <v>9391.044332</v>
      </c>
      <c r="F17" s="233">
        <v>648.3066666666667</v>
      </c>
      <c r="G17" s="234"/>
    </row>
    <row r="18" spans="1:7" ht="15">
      <c r="A18" s="230">
        <f t="shared" si="1"/>
        <v>11</v>
      </c>
      <c r="B18" s="231" t="s">
        <v>1181</v>
      </c>
      <c r="C18" s="226">
        <f t="shared" si="0"/>
        <v>18244.34022986667</v>
      </c>
      <c r="D18" s="232">
        <v>14467.480298933338</v>
      </c>
      <c r="E18" s="233">
        <v>3518.8588801866676</v>
      </c>
      <c r="F18" s="233">
        <v>258.00105074666675</v>
      </c>
      <c r="G18" s="234"/>
    </row>
    <row r="19" spans="1:7" ht="15">
      <c r="A19" s="230">
        <f t="shared" si="1"/>
        <v>12</v>
      </c>
      <c r="B19" s="231" t="s">
        <v>1182</v>
      </c>
      <c r="C19" s="226">
        <f t="shared" si="0"/>
        <v>27793.304817066663</v>
      </c>
      <c r="D19" s="232">
        <v>21868.01713261333</v>
      </c>
      <c r="E19" s="233">
        <v>5420.814351119996</v>
      </c>
      <c r="F19" s="233">
        <v>504.4733333333334</v>
      </c>
      <c r="G19" s="234"/>
    </row>
    <row r="20" spans="1:7" ht="15">
      <c r="A20" s="230">
        <f t="shared" si="1"/>
        <v>13</v>
      </c>
      <c r="B20" s="231" t="s">
        <v>1183</v>
      </c>
      <c r="C20" s="226">
        <f t="shared" si="0"/>
        <v>49419.06214455333</v>
      </c>
      <c r="D20" s="232">
        <v>39268.718152186666</v>
      </c>
      <c r="E20" s="233">
        <v>9668.666666666666</v>
      </c>
      <c r="F20" s="233">
        <v>481.6773257</v>
      </c>
      <c r="G20" s="234"/>
    </row>
    <row r="21" spans="1:7" ht="15">
      <c r="A21" s="230">
        <f t="shared" si="1"/>
        <v>14</v>
      </c>
      <c r="B21" s="231" t="s">
        <v>1184</v>
      </c>
      <c r="C21" s="226">
        <f t="shared" si="0"/>
        <v>47406.85356964001</v>
      </c>
      <c r="D21" s="232">
        <v>37621.39235810667</v>
      </c>
      <c r="E21" s="233">
        <v>9216.094544866668</v>
      </c>
      <c r="F21" s="233">
        <v>569.3666666666666</v>
      </c>
      <c r="G21" s="234"/>
    </row>
    <row r="22" spans="1:7" ht="15">
      <c r="A22" s="230">
        <f t="shared" si="1"/>
        <v>15</v>
      </c>
      <c r="B22" s="231" t="s">
        <v>1185</v>
      </c>
      <c r="C22" s="226">
        <f t="shared" si="0"/>
        <v>29425.65284268666</v>
      </c>
      <c r="D22" s="232">
        <v>23270.140067999993</v>
      </c>
      <c r="E22" s="233">
        <v>5755.724189333334</v>
      </c>
      <c r="F22" s="233">
        <v>399.7885853533333</v>
      </c>
      <c r="G22" s="234"/>
    </row>
    <row r="23" spans="1:7" ht="21" customHeight="1">
      <c r="A23" s="230">
        <f t="shared" si="1"/>
        <v>16</v>
      </c>
      <c r="B23" s="231" t="s">
        <v>1186</v>
      </c>
      <c r="C23" s="226">
        <f t="shared" si="0"/>
        <v>56927.61333333333</v>
      </c>
      <c r="D23" s="232">
        <v>45196.82666666666</v>
      </c>
      <c r="E23" s="233">
        <v>10899.293333333335</v>
      </c>
      <c r="F23" s="233">
        <v>831.4933333333332</v>
      </c>
      <c r="G23" s="234"/>
    </row>
    <row r="24" spans="1:7" ht="15">
      <c r="A24" s="230">
        <f t="shared" si="1"/>
        <v>17</v>
      </c>
      <c r="B24" s="231" t="s">
        <v>1187</v>
      </c>
      <c r="C24" s="235">
        <f t="shared" si="0"/>
        <v>420.0211093333333</v>
      </c>
      <c r="D24" s="236">
        <v>337.6211093333333</v>
      </c>
      <c r="E24" s="237">
        <v>82.39999999999999</v>
      </c>
      <c r="F24" s="237">
        <v>0</v>
      </c>
      <c r="G24" s="238"/>
    </row>
    <row r="25" spans="1:7" ht="15">
      <c r="A25" s="230">
        <f t="shared" si="1"/>
        <v>18</v>
      </c>
      <c r="B25" s="231" t="s">
        <v>1188</v>
      </c>
      <c r="C25" s="235">
        <f t="shared" si="0"/>
        <v>200.68031909333345</v>
      </c>
      <c r="D25" s="236">
        <v>124.81287333333346</v>
      </c>
      <c r="E25" s="237">
        <v>30.244359999999972</v>
      </c>
      <c r="F25" s="237">
        <v>45.62308576</v>
      </c>
      <c r="G25" s="238"/>
    </row>
    <row r="26" spans="1:7" ht="15">
      <c r="A26" s="230">
        <f t="shared" si="1"/>
        <v>19</v>
      </c>
      <c r="B26" s="231" t="s">
        <v>1189</v>
      </c>
      <c r="C26" s="235">
        <f t="shared" si="0"/>
        <v>382.36623827333335</v>
      </c>
      <c r="D26" s="236">
        <v>269.2354133333333</v>
      </c>
      <c r="E26" s="237">
        <v>63.72351733333333</v>
      </c>
      <c r="F26" s="237">
        <v>49.407307606666656</v>
      </c>
      <c r="G26" s="238"/>
    </row>
    <row r="27" spans="1:7" ht="15.75" thickBot="1">
      <c r="A27" s="230">
        <f t="shared" si="1"/>
        <v>20</v>
      </c>
      <c r="B27" s="231" t="s">
        <v>1190</v>
      </c>
      <c r="C27" s="235">
        <f t="shared" si="0"/>
        <v>280.4056972533333</v>
      </c>
      <c r="D27" s="236">
        <v>180.17246392</v>
      </c>
      <c r="E27" s="237">
        <v>44.46666666666667</v>
      </c>
      <c r="F27" s="237">
        <v>55.76656666666665</v>
      </c>
      <c r="G27" s="238"/>
    </row>
    <row r="28" spans="1:7" ht="15.75" thickBot="1">
      <c r="A28" s="261" t="s">
        <v>3</v>
      </c>
      <c r="B28" s="262"/>
      <c r="C28" s="239">
        <f>+SUM(C8:C27)</f>
        <v>523621.89573398005</v>
      </c>
      <c r="D28" s="240">
        <f>+SUM(D8:D27)</f>
        <v>399935.50969776005</v>
      </c>
      <c r="E28" s="241">
        <f>+SUM(E8:E27)</f>
        <v>98911.7975081733</v>
      </c>
      <c r="F28" s="241">
        <f>+SUM(F8:F27)</f>
        <v>24774.58852804666</v>
      </c>
      <c r="G28" s="242">
        <f>+SUM(G8:G27)</f>
        <v>0</v>
      </c>
    </row>
  </sheetData>
  <mergeCells count="9">
    <mergeCell ref="A28:B28"/>
    <mergeCell ref="A1:G1"/>
    <mergeCell ref="A2:G2"/>
    <mergeCell ref="A3:G3"/>
    <mergeCell ref="A5:A7"/>
    <mergeCell ref="B5:B7"/>
    <mergeCell ref="C5:G5"/>
    <mergeCell ref="C6:C7"/>
    <mergeCell ref="D6:G6"/>
  </mergeCells>
  <printOptions horizontalCentered="1"/>
  <pageMargins left="0.1968503937007874" right="0.1968503937007874" top="0.7874015748031497" bottom="0.1968503937007874" header="0" footer="0"/>
  <pageSetup fitToHeight="2" fitToWidth="2" horizontalDpi="600" verticalDpi="600" orientation="landscape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S12"/>
  <sheetViews>
    <sheetView workbookViewId="0" topLeftCell="A1">
      <selection activeCell="A3" sqref="A3:J3"/>
    </sheetView>
  </sheetViews>
  <sheetFormatPr defaultColWidth="9.140625" defaultRowHeight="15"/>
  <cols>
    <col min="1" max="1" width="4.28125" style="0" customWidth="1"/>
    <col min="2" max="2" width="19.00390625" style="260" customWidth="1"/>
    <col min="3" max="3" width="21.7109375" style="260" customWidth="1"/>
    <col min="4" max="4" width="12.8515625" style="0" customWidth="1"/>
    <col min="5" max="5" width="12.421875" style="0" customWidth="1"/>
    <col min="6" max="6" width="19.28125" style="0" customWidth="1"/>
    <col min="7" max="7" width="16.28125" style="0" bestFit="1" customWidth="1"/>
    <col min="8" max="8" width="16.28125" style="0" customWidth="1"/>
    <col min="9" max="9" width="16.421875" style="0" customWidth="1"/>
    <col min="10" max="10" width="18.7109375" style="0" customWidth="1"/>
    <col min="257" max="257" width="4.28125" style="0" customWidth="1"/>
    <col min="258" max="258" width="19.00390625" style="0" customWidth="1"/>
    <col min="259" max="259" width="21.7109375" style="0" customWidth="1"/>
    <col min="260" max="260" width="12.8515625" style="0" customWidth="1"/>
    <col min="261" max="261" width="12.421875" style="0" customWidth="1"/>
    <col min="262" max="262" width="19.28125" style="0" customWidth="1"/>
    <col min="263" max="263" width="16.28125" style="0" bestFit="1" customWidth="1"/>
    <col min="264" max="264" width="16.28125" style="0" customWidth="1"/>
    <col min="265" max="265" width="16.421875" style="0" customWidth="1"/>
    <col min="266" max="266" width="18.7109375" style="0" customWidth="1"/>
    <col min="513" max="513" width="4.28125" style="0" customWidth="1"/>
    <col min="514" max="514" width="19.00390625" style="0" customWidth="1"/>
    <col min="515" max="515" width="21.7109375" style="0" customWidth="1"/>
    <col min="516" max="516" width="12.8515625" style="0" customWidth="1"/>
    <col min="517" max="517" width="12.421875" style="0" customWidth="1"/>
    <col min="518" max="518" width="19.28125" style="0" customWidth="1"/>
    <col min="519" max="519" width="16.28125" style="0" bestFit="1" customWidth="1"/>
    <col min="520" max="520" width="16.28125" style="0" customWidth="1"/>
    <col min="521" max="521" width="16.421875" style="0" customWidth="1"/>
    <col min="522" max="522" width="18.7109375" style="0" customWidth="1"/>
    <col min="769" max="769" width="4.28125" style="0" customWidth="1"/>
    <col min="770" max="770" width="19.00390625" style="0" customWidth="1"/>
    <col min="771" max="771" width="21.7109375" style="0" customWidth="1"/>
    <col min="772" max="772" width="12.8515625" style="0" customWidth="1"/>
    <col min="773" max="773" width="12.421875" style="0" customWidth="1"/>
    <col min="774" max="774" width="19.28125" style="0" customWidth="1"/>
    <col min="775" max="775" width="16.28125" style="0" bestFit="1" customWidth="1"/>
    <col min="776" max="776" width="16.28125" style="0" customWidth="1"/>
    <col min="777" max="777" width="16.421875" style="0" customWidth="1"/>
    <col min="778" max="778" width="18.7109375" style="0" customWidth="1"/>
    <col min="1025" max="1025" width="4.28125" style="0" customWidth="1"/>
    <col min="1026" max="1026" width="19.00390625" style="0" customWidth="1"/>
    <col min="1027" max="1027" width="21.7109375" style="0" customWidth="1"/>
    <col min="1028" max="1028" width="12.8515625" style="0" customWidth="1"/>
    <col min="1029" max="1029" width="12.421875" style="0" customWidth="1"/>
    <col min="1030" max="1030" width="19.28125" style="0" customWidth="1"/>
    <col min="1031" max="1031" width="16.28125" style="0" bestFit="1" customWidth="1"/>
    <col min="1032" max="1032" width="16.28125" style="0" customWidth="1"/>
    <col min="1033" max="1033" width="16.421875" style="0" customWidth="1"/>
    <col min="1034" max="1034" width="18.7109375" style="0" customWidth="1"/>
    <col min="1281" max="1281" width="4.28125" style="0" customWidth="1"/>
    <col min="1282" max="1282" width="19.00390625" style="0" customWidth="1"/>
    <col min="1283" max="1283" width="21.7109375" style="0" customWidth="1"/>
    <col min="1284" max="1284" width="12.8515625" style="0" customWidth="1"/>
    <col min="1285" max="1285" width="12.421875" style="0" customWidth="1"/>
    <col min="1286" max="1286" width="19.28125" style="0" customWidth="1"/>
    <col min="1287" max="1287" width="16.28125" style="0" bestFit="1" customWidth="1"/>
    <col min="1288" max="1288" width="16.28125" style="0" customWidth="1"/>
    <col min="1289" max="1289" width="16.421875" style="0" customWidth="1"/>
    <col min="1290" max="1290" width="18.7109375" style="0" customWidth="1"/>
    <col min="1537" max="1537" width="4.28125" style="0" customWidth="1"/>
    <col min="1538" max="1538" width="19.00390625" style="0" customWidth="1"/>
    <col min="1539" max="1539" width="21.7109375" style="0" customWidth="1"/>
    <col min="1540" max="1540" width="12.8515625" style="0" customWidth="1"/>
    <col min="1541" max="1541" width="12.421875" style="0" customWidth="1"/>
    <col min="1542" max="1542" width="19.28125" style="0" customWidth="1"/>
    <col min="1543" max="1543" width="16.28125" style="0" bestFit="1" customWidth="1"/>
    <col min="1544" max="1544" width="16.28125" style="0" customWidth="1"/>
    <col min="1545" max="1545" width="16.421875" style="0" customWidth="1"/>
    <col min="1546" max="1546" width="18.7109375" style="0" customWidth="1"/>
    <col min="1793" max="1793" width="4.28125" style="0" customWidth="1"/>
    <col min="1794" max="1794" width="19.00390625" style="0" customWidth="1"/>
    <col min="1795" max="1795" width="21.7109375" style="0" customWidth="1"/>
    <col min="1796" max="1796" width="12.8515625" style="0" customWidth="1"/>
    <col min="1797" max="1797" width="12.421875" style="0" customWidth="1"/>
    <col min="1798" max="1798" width="19.28125" style="0" customWidth="1"/>
    <col min="1799" max="1799" width="16.28125" style="0" bestFit="1" customWidth="1"/>
    <col min="1800" max="1800" width="16.28125" style="0" customWidth="1"/>
    <col min="1801" max="1801" width="16.421875" style="0" customWidth="1"/>
    <col min="1802" max="1802" width="18.7109375" style="0" customWidth="1"/>
    <col min="2049" max="2049" width="4.28125" style="0" customWidth="1"/>
    <col min="2050" max="2050" width="19.00390625" style="0" customWidth="1"/>
    <col min="2051" max="2051" width="21.7109375" style="0" customWidth="1"/>
    <col min="2052" max="2052" width="12.8515625" style="0" customWidth="1"/>
    <col min="2053" max="2053" width="12.421875" style="0" customWidth="1"/>
    <col min="2054" max="2054" width="19.28125" style="0" customWidth="1"/>
    <col min="2055" max="2055" width="16.28125" style="0" bestFit="1" customWidth="1"/>
    <col min="2056" max="2056" width="16.28125" style="0" customWidth="1"/>
    <col min="2057" max="2057" width="16.421875" style="0" customWidth="1"/>
    <col min="2058" max="2058" width="18.7109375" style="0" customWidth="1"/>
    <col min="2305" max="2305" width="4.28125" style="0" customWidth="1"/>
    <col min="2306" max="2306" width="19.00390625" style="0" customWidth="1"/>
    <col min="2307" max="2307" width="21.7109375" style="0" customWidth="1"/>
    <col min="2308" max="2308" width="12.8515625" style="0" customWidth="1"/>
    <col min="2309" max="2309" width="12.421875" style="0" customWidth="1"/>
    <col min="2310" max="2310" width="19.28125" style="0" customWidth="1"/>
    <col min="2311" max="2311" width="16.28125" style="0" bestFit="1" customWidth="1"/>
    <col min="2312" max="2312" width="16.28125" style="0" customWidth="1"/>
    <col min="2313" max="2313" width="16.421875" style="0" customWidth="1"/>
    <col min="2314" max="2314" width="18.7109375" style="0" customWidth="1"/>
    <col min="2561" max="2561" width="4.28125" style="0" customWidth="1"/>
    <col min="2562" max="2562" width="19.00390625" style="0" customWidth="1"/>
    <col min="2563" max="2563" width="21.7109375" style="0" customWidth="1"/>
    <col min="2564" max="2564" width="12.8515625" style="0" customWidth="1"/>
    <col min="2565" max="2565" width="12.421875" style="0" customWidth="1"/>
    <col min="2566" max="2566" width="19.28125" style="0" customWidth="1"/>
    <col min="2567" max="2567" width="16.28125" style="0" bestFit="1" customWidth="1"/>
    <col min="2568" max="2568" width="16.28125" style="0" customWidth="1"/>
    <col min="2569" max="2569" width="16.421875" style="0" customWidth="1"/>
    <col min="2570" max="2570" width="18.7109375" style="0" customWidth="1"/>
    <col min="2817" max="2817" width="4.28125" style="0" customWidth="1"/>
    <col min="2818" max="2818" width="19.00390625" style="0" customWidth="1"/>
    <col min="2819" max="2819" width="21.7109375" style="0" customWidth="1"/>
    <col min="2820" max="2820" width="12.8515625" style="0" customWidth="1"/>
    <col min="2821" max="2821" width="12.421875" style="0" customWidth="1"/>
    <col min="2822" max="2822" width="19.28125" style="0" customWidth="1"/>
    <col min="2823" max="2823" width="16.28125" style="0" bestFit="1" customWidth="1"/>
    <col min="2824" max="2824" width="16.28125" style="0" customWidth="1"/>
    <col min="2825" max="2825" width="16.421875" style="0" customWidth="1"/>
    <col min="2826" max="2826" width="18.7109375" style="0" customWidth="1"/>
    <col min="3073" max="3073" width="4.28125" style="0" customWidth="1"/>
    <col min="3074" max="3074" width="19.00390625" style="0" customWidth="1"/>
    <col min="3075" max="3075" width="21.7109375" style="0" customWidth="1"/>
    <col min="3076" max="3076" width="12.8515625" style="0" customWidth="1"/>
    <col min="3077" max="3077" width="12.421875" style="0" customWidth="1"/>
    <col min="3078" max="3078" width="19.28125" style="0" customWidth="1"/>
    <col min="3079" max="3079" width="16.28125" style="0" bestFit="1" customWidth="1"/>
    <col min="3080" max="3080" width="16.28125" style="0" customWidth="1"/>
    <col min="3081" max="3081" width="16.421875" style="0" customWidth="1"/>
    <col min="3082" max="3082" width="18.7109375" style="0" customWidth="1"/>
    <col min="3329" max="3329" width="4.28125" style="0" customWidth="1"/>
    <col min="3330" max="3330" width="19.00390625" style="0" customWidth="1"/>
    <col min="3331" max="3331" width="21.7109375" style="0" customWidth="1"/>
    <col min="3332" max="3332" width="12.8515625" style="0" customWidth="1"/>
    <col min="3333" max="3333" width="12.421875" style="0" customWidth="1"/>
    <col min="3334" max="3334" width="19.28125" style="0" customWidth="1"/>
    <col min="3335" max="3335" width="16.28125" style="0" bestFit="1" customWidth="1"/>
    <col min="3336" max="3336" width="16.28125" style="0" customWidth="1"/>
    <col min="3337" max="3337" width="16.421875" style="0" customWidth="1"/>
    <col min="3338" max="3338" width="18.7109375" style="0" customWidth="1"/>
    <col min="3585" max="3585" width="4.28125" style="0" customWidth="1"/>
    <col min="3586" max="3586" width="19.00390625" style="0" customWidth="1"/>
    <col min="3587" max="3587" width="21.7109375" style="0" customWidth="1"/>
    <col min="3588" max="3588" width="12.8515625" style="0" customWidth="1"/>
    <col min="3589" max="3589" width="12.421875" style="0" customWidth="1"/>
    <col min="3590" max="3590" width="19.28125" style="0" customWidth="1"/>
    <col min="3591" max="3591" width="16.28125" style="0" bestFit="1" customWidth="1"/>
    <col min="3592" max="3592" width="16.28125" style="0" customWidth="1"/>
    <col min="3593" max="3593" width="16.421875" style="0" customWidth="1"/>
    <col min="3594" max="3594" width="18.7109375" style="0" customWidth="1"/>
    <col min="3841" max="3841" width="4.28125" style="0" customWidth="1"/>
    <col min="3842" max="3842" width="19.00390625" style="0" customWidth="1"/>
    <col min="3843" max="3843" width="21.7109375" style="0" customWidth="1"/>
    <col min="3844" max="3844" width="12.8515625" style="0" customWidth="1"/>
    <col min="3845" max="3845" width="12.421875" style="0" customWidth="1"/>
    <col min="3846" max="3846" width="19.28125" style="0" customWidth="1"/>
    <col min="3847" max="3847" width="16.28125" style="0" bestFit="1" customWidth="1"/>
    <col min="3848" max="3848" width="16.28125" style="0" customWidth="1"/>
    <col min="3849" max="3849" width="16.421875" style="0" customWidth="1"/>
    <col min="3850" max="3850" width="18.7109375" style="0" customWidth="1"/>
    <col min="4097" max="4097" width="4.28125" style="0" customWidth="1"/>
    <col min="4098" max="4098" width="19.00390625" style="0" customWidth="1"/>
    <col min="4099" max="4099" width="21.7109375" style="0" customWidth="1"/>
    <col min="4100" max="4100" width="12.8515625" style="0" customWidth="1"/>
    <col min="4101" max="4101" width="12.421875" style="0" customWidth="1"/>
    <col min="4102" max="4102" width="19.28125" style="0" customWidth="1"/>
    <col min="4103" max="4103" width="16.28125" style="0" bestFit="1" customWidth="1"/>
    <col min="4104" max="4104" width="16.28125" style="0" customWidth="1"/>
    <col min="4105" max="4105" width="16.421875" style="0" customWidth="1"/>
    <col min="4106" max="4106" width="18.7109375" style="0" customWidth="1"/>
    <col min="4353" max="4353" width="4.28125" style="0" customWidth="1"/>
    <col min="4354" max="4354" width="19.00390625" style="0" customWidth="1"/>
    <col min="4355" max="4355" width="21.7109375" style="0" customWidth="1"/>
    <col min="4356" max="4356" width="12.8515625" style="0" customWidth="1"/>
    <col min="4357" max="4357" width="12.421875" style="0" customWidth="1"/>
    <col min="4358" max="4358" width="19.28125" style="0" customWidth="1"/>
    <col min="4359" max="4359" width="16.28125" style="0" bestFit="1" customWidth="1"/>
    <col min="4360" max="4360" width="16.28125" style="0" customWidth="1"/>
    <col min="4361" max="4361" width="16.421875" style="0" customWidth="1"/>
    <col min="4362" max="4362" width="18.7109375" style="0" customWidth="1"/>
    <col min="4609" max="4609" width="4.28125" style="0" customWidth="1"/>
    <col min="4610" max="4610" width="19.00390625" style="0" customWidth="1"/>
    <col min="4611" max="4611" width="21.7109375" style="0" customWidth="1"/>
    <col min="4612" max="4612" width="12.8515625" style="0" customWidth="1"/>
    <col min="4613" max="4613" width="12.421875" style="0" customWidth="1"/>
    <col min="4614" max="4614" width="19.28125" style="0" customWidth="1"/>
    <col min="4615" max="4615" width="16.28125" style="0" bestFit="1" customWidth="1"/>
    <col min="4616" max="4616" width="16.28125" style="0" customWidth="1"/>
    <col min="4617" max="4617" width="16.421875" style="0" customWidth="1"/>
    <col min="4618" max="4618" width="18.7109375" style="0" customWidth="1"/>
    <col min="4865" max="4865" width="4.28125" style="0" customWidth="1"/>
    <col min="4866" max="4866" width="19.00390625" style="0" customWidth="1"/>
    <col min="4867" max="4867" width="21.7109375" style="0" customWidth="1"/>
    <col min="4868" max="4868" width="12.8515625" style="0" customWidth="1"/>
    <col min="4869" max="4869" width="12.421875" style="0" customWidth="1"/>
    <col min="4870" max="4870" width="19.28125" style="0" customWidth="1"/>
    <col min="4871" max="4871" width="16.28125" style="0" bestFit="1" customWidth="1"/>
    <col min="4872" max="4872" width="16.28125" style="0" customWidth="1"/>
    <col min="4873" max="4873" width="16.421875" style="0" customWidth="1"/>
    <col min="4874" max="4874" width="18.7109375" style="0" customWidth="1"/>
    <col min="5121" max="5121" width="4.28125" style="0" customWidth="1"/>
    <col min="5122" max="5122" width="19.00390625" style="0" customWidth="1"/>
    <col min="5123" max="5123" width="21.7109375" style="0" customWidth="1"/>
    <col min="5124" max="5124" width="12.8515625" style="0" customWidth="1"/>
    <col min="5125" max="5125" width="12.421875" style="0" customWidth="1"/>
    <col min="5126" max="5126" width="19.28125" style="0" customWidth="1"/>
    <col min="5127" max="5127" width="16.28125" style="0" bestFit="1" customWidth="1"/>
    <col min="5128" max="5128" width="16.28125" style="0" customWidth="1"/>
    <col min="5129" max="5129" width="16.421875" style="0" customWidth="1"/>
    <col min="5130" max="5130" width="18.7109375" style="0" customWidth="1"/>
    <col min="5377" max="5377" width="4.28125" style="0" customWidth="1"/>
    <col min="5378" max="5378" width="19.00390625" style="0" customWidth="1"/>
    <col min="5379" max="5379" width="21.7109375" style="0" customWidth="1"/>
    <col min="5380" max="5380" width="12.8515625" style="0" customWidth="1"/>
    <col min="5381" max="5381" width="12.421875" style="0" customWidth="1"/>
    <col min="5382" max="5382" width="19.28125" style="0" customWidth="1"/>
    <col min="5383" max="5383" width="16.28125" style="0" bestFit="1" customWidth="1"/>
    <col min="5384" max="5384" width="16.28125" style="0" customWidth="1"/>
    <col min="5385" max="5385" width="16.421875" style="0" customWidth="1"/>
    <col min="5386" max="5386" width="18.7109375" style="0" customWidth="1"/>
    <col min="5633" max="5633" width="4.28125" style="0" customWidth="1"/>
    <col min="5634" max="5634" width="19.00390625" style="0" customWidth="1"/>
    <col min="5635" max="5635" width="21.7109375" style="0" customWidth="1"/>
    <col min="5636" max="5636" width="12.8515625" style="0" customWidth="1"/>
    <col min="5637" max="5637" width="12.421875" style="0" customWidth="1"/>
    <col min="5638" max="5638" width="19.28125" style="0" customWidth="1"/>
    <col min="5639" max="5639" width="16.28125" style="0" bestFit="1" customWidth="1"/>
    <col min="5640" max="5640" width="16.28125" style="0" customWidth="1"/>
    <col min="5641" max="5641" width="16.421875" style="0" customWidth="1"/>
    <col min="5642" max="5642" width="18.7109375" style="0" customWidth="1"/>
    <col min="5889" max="5889" width="4.28125" style="0" customWidth="1"/>
    <col min="5890" max="5890" width="19.00390625" style="0" customWidth="1"/>
    <col min="5891" max="5891" width="21.7109375" style="0" customWidth="1"/>
    <col min="5892" max="5892" width="12.8515625" style="0" customWidth="1"/>
    <col min="5893" max="5893" width="12.421875" style="0" customWidth="1"/>
    <col min="5894" max="5894" width="19.28125" style="0" customWidth="1"/>
    <col min="5895" max="5895" width="16.28125" style="0" bestFit="1" customWidth="1"/>
    <col min="5896" max="5896" width="16.28125" style="0" customWidth="1"/>
    <col min="5897" max="5897" width="16.421875" style="0" customWidth="1"/>
    <col min="5898" max="5898" width="18.7109375" style="0" customWidth="1"/>
    <col min="6145" max="6145" width="4.28125" style="0" customWidth="1"/>
    <col min="6146" max="6146" width="19.00390625" style="0" customWidth="1"/>
    <col min="6147" max="6147" width="21.7109375" style="0" customWidth="1"/>
    <col min="6148" max="6148" width="12.8515625" style="0" customWidth="1"/>
    <col min="6149" max="6149" width="12.421875" style="0" customWidth="1"/>
    <col min="6150" max="6150" width="19.28125" style="0" customWidth="1"/>
    <col min="6151" max="6151" width="16.28125" style="0" bestFit="1" customWidth="1"/>
    <col min="6152" max="6152" width="16.28125" style="0" customWidth="1"/>
    <col min="6153" max="6153" width="16.421875" style="0" customWidth="1"/>
    <col min="6154" max="6154" width="18.7109375" style="0" customWidth="1"/>
    <col min="6401" max="6401" width="4.28125" style="0" customWidth="1"/>
    <col min="6402" max="6402" width="19.00390625" style="0" customWidth="1"/>
    <col min="6403" max="6403" width="21.7109375" style="0" customWidth="1"/>
    <col min="6404" max="6404" width="12.8515625" style="0" customWidth="1"/>
    <col min="6405" max="6405" width="12.421875" style="0" customWidth="1"/>
    <col min="6406" max="6406" width="19.28125" style="0" customWidth="1"/>
    <col min="6407" max="6407" width="16.28125" style="0" bestFit="1" customWidth="1"/>
    <col min="6408" max="6408" width="16.28125" style="0" customWidth="1"/>
    <col min="6409" max="6409" width="16.421875" style="0" customWidth="1"/>
    <col min="6410" max="6410" width="18.7109375" style="0" customWidth="1"/>
    <col min="6657" max="6657" width="4.28125" style="0" customWidth="1"/>
    <col min="6658" max="6658" width="19.00390625" style="0" customWidth="1"/>
    <col min="6659" max="6659" width="21.7109375" style="0" customWidth="1"/>
    <col min="6660" max="6660" width="12.8515625" style="0" customWidth="1"/>
    <col min="6661" max="6661" width="12.421875" style="0" customWidth="1"/>
    <col min="6662" max="6662" width="19.28125" style="0" customWidth="1"/>
    <col min="6663" max="6663" width="16.28125" style="0" bestFit="1" customWidth="1"/>
    <col min="6664" max="6664" width="16.28125" style="0" customWidth="1"/>
    <col min="6665" max="6665" width="16.421875" style="0" customWidth="1"/>
    <col min="6666" max="6666" width="18.7109375" style="0" customWidth="1"/>
    <col min="6913" max="6913" width="4.28125" style="0" customWidth="1"/>
    <col min="6914" max="6914" width="19.00390625" style="0" customWidth="1"/>
    <col min="6915" max="6915" width="21.7109375" style="0" customWidth="1"/>
    <col min="6916" max="6916" width="12.8515625" style="0" customWidth="1"/>
    <col min="6917" max="6917" width="12.421875" style="0" customWidth="1"/>
    <col min="6918" max="6918" width="19.28125" style="0" customWidth="1"/>
    <col min="6919" max="6919" width="16.28125" style="0" bestFit="1" customWidth="1"/>
    <col min="6920" max="6920" width="16.28125" style="0" customWidth="1"/>
    <col min="6921" max="6921" width="16.421875" style="0" customWidth="1"/>
    <col min="6922" max="6922" width="18.7109375" style="0" customWidth="1"/>
    <col min="7169" max="7169" width="4.28125" style="0" customWidth="1"/>
    <col min="7170" max="7170" width="19.00390625" style="0" customWidth="1"/>
    <col min="7171" max="7171" width="21.7109375" style="0" customWidth="1"/>
    <col min="7172" max="7172" width="12.8515625" style="0" customWidth="1"/>
    <col min="7173" max="7173" width="12.421875" style="0" customWidth="1"/>
    <col min="7174" max="7174" width="19.28125" style="0" customWidth="1"/>
    <col min="7175" max="7175" width="16.28125" style="0" bestFit="1" customWidth="1"/>
    <col min="7176" max="7176" width="16.28125" style="0" customWidth="1"/>
    <col min="7177" max="7177" width="16.421875" style="0" customWidth="1"/>
    <col min="7178" max="7178" width="18.7109375" style="0" customWidth="1"/>
    <col min="7425" max="7425" width="4.28125" style="0" customWidth="1"/>
    <col min="7426" max="7426" width="19.00390625" style="0" customWidth="1"/>
    <col min="7427" max="7427" width="21.7109375" style="0" customWidth="1"/>
    <col min="7428" max="7428" width="12.8515625" style="0" customWidth="1"/>
    <col min="7429" max="7429" width="12.421875" style="0" customWidth="1"/>
    <col min="7430" max="7430" width="19.28125" style="0" customWidth="1"/>
    <col min="7431" max="7431" width="16.28125" style="0" bestFit="1" customWidth="1"/>
    <col min="7432" max="7432" width="16.28125" style="0" customWidth="1"/>
    <col min="7433" max="7433" width="16.421875" style="0" customWidth="1"/>
    <col min="7434" max="7434" width="18.7109375" style="0" customWidth="1"/>
    <col min="7681" max="7681" width="4.28125" style="0" customWidth="1"/>
    <col min="7682" max="7682" width="19.00390625" style="0" customWidth="1"/>
    <col min="7683" max="7683" width="21.7109375" style="0" customWidth="1"/>
    <col min="7684" max="7684" width="12.8515625" style="0" customWidth="1"/>
    <col min="7685" max="7685" width="12.421875" style="0" customWidth="1"/>
    <col min="7686" max="7686" width="19.28125" style="0" customWidth="1"/>
    <col min="7687" max="7687" width="16.28125" style="0" bestFit="1" customWidth="1"/>
    <col min="7688" max="7688" width="16.28125" style="0" customWidth="1"/>
    <col min="7689" max="7689" width="16.421875" style="0" customWidth="1"/>
    <col min="7690" max="7690" width="18.7109375" style="0" customWidth="1"/>
    <col min="7937" max="7937" width="4.28125" style="0" customWidth="1"/>
    <col min="7938" max="7938" width="19.00390625" style="0" customWidth="1"/>
    <col min="7939" max="7939" width="21.7109375" style="0" customWidth="1"/>
    <col min="7940" max="7940" width="12.8515625" style="0" customWidth="1"/>
    <col min="7941" max="7941" width="12.421875" style="0" customWidth="1"/>
    <col min="7942" max="7942" width="19.28125" style="0" customWidth="1"/>
    <col min="7943" max="7943" width="16.28125" style="0" bestFit="1" customWidth="1"/>
    <col min="7944" max="7944" width="16.28125" style="0" customWidth="1"/>
    <col min="7945" max="7945" width="16.421875" style="0" customWidth="1"/>
    <col min="7946" max="7946" width="18.7109375" style="0" customWidth="1"/>
    <col min="8193" max="8193" width="4.28125" style="0" customWidth="1"/>
    <col min="8194" max="8194" width="19.00390625" style="0" customWidth="1"/>
    <col min="8195" max="8195" width="21.7109375" style="0" customWidth="1"/>
    <col min="8196" max="8196" width="12.8515625" style="0" customWidth="1"/>
    <col min="8197" max="8197" width="12.421875" style="0" customWidth="1"/>
    <col min="8198" max="8198" width="19.28125" style="0" customWidth="1"/>
    <col min="8199" max="8199" width="16.28125" style="0" bestFit="1" customWidth="1"/>
    <col min="8200" max="8200" width="16.28125" style="0" customWidth="1"/>
    <col min="8201" max="8201" width="16.421875" style="0" customWidth="1"/>
    <col min="8202" max="8202" width="18.7109375" style="0" customWidth="1"/>
    <col min="8449" max="8449" width="4.28125" style="0" customWidth="1"/>
    <col min="8450" max="8450" width="19.00390625" style="0" customWidth="1"/>
    <col min="8451" max="8451" width="21.7109375" style="0" customWidth="1"/>
    <col min="8452" max="8452" width="12.8515625" style="0" customWidth="1"/>
    <col min="8453" max="8453" width="12.421875" style="0" customWidth="1"/>
    <col min="8454" max="8454" width="19.28125" style="0" customWidth="1"/>
    <col min="8455" max="8455" width="16.28125" style="0" bestFit="1" customWidth="1"/>
    <col min="8456" max="8456" width="16.28125" style="0" customWidth="1"/>
    <col min="8457" max="8457" width="16.421875" style="0" customWidth="1"/>
    <col min="8458" max="8458" width="18.7109375" style="0" customWidth="1"/>
    <col min="8705" max="8705" width="4.28125" style="0" customWidth="1"/>
    <col min="8706" max="8706" width="19.00390625" style="0" customWidth="1"/>
    <col min="8707" max="8707" width="21.7109375" style="0" customWidth="1"/>
    <col min="8708" max="8708" width="12.8515625" style="0" customWidth="1"/>
    <col min="8709" max="8709" width="12.421875" style="0" customWidth="1"/>
    <col min="8710" max="8710" width="19.28125" style="0" customWidth="1"/>
    <col min="8711" max="8711" width="16.28125" style="0" bestFit="1" customWidth="1"/>
    <col min="8712" max="8712" width="16.28125" style="0" customWidth="1"/>
    <col min="8713" max="8713" width="16.421875" style="0" customWidth="1"/>
    <col min="8714" max="8714" width="18.7109375" style="0" customWidth="1"/>
    <col min="8961" max="8961" width="4.28125" style="0" customWidth="1"/>
    <col min="8962" max="8962" width="19.00390625" style="0" customWidth="1"/>
    <col min="8963" max="8963" width="21.7109375" style="0" customWidth="1"/>
    <col min="8964" max="8964" width="12.8515625" style="0" customWidth="1"/>
    <col min="8965" max="8965" width="12.421875" style="0" customWidth="1"/>
    <col min="8966" max="8966" width="19.28125" style="0" customWidth="1"/>
    <col min="8967" max="8967" width="16.28125" style="0" bestFit="1" customWidth="1"/>
    <col min="8968" max="8968" width="16.28125" style="0" customWidth="1"/>
    <col min="8969" max="8969" width="16.421875" style="0" customWidth="1"/>
    <col min="8970" max="8970" width="18.7109375" style="0" customWidth="1"/>
    <col min="9217" max="9217" width="4.28125" style="0" customWidth="1"/>
    <col min="9218" max="9218" width="19.00390625" style="0" customWidth="1"/>
    <col min="9219" max="9219" width="21.7109375" style="0" customWidth="1"/>
    <col min="9220" max="9220" width="12.8515625" style="0" customWidth="1"/>
    <col min="9221" max="9221" width="12.421875" style="0" customWidth="1"/>
    <col min="9222" max="9222" width="19.28125" style="0" customWidth="1"/>
    <col min="9223" max="9223" width="16.28125" style="0" bestFit="1" customWidth="1"/>
    <col min="9224" max="9224" width="16.28125" style="0" customWidth="1"/>
    <col min="9225" max="9225" width="16.421875" style="0" customWidth="1"/>
    <col min="9226" max="9226" width="18.7109375" style="0" customWidth="1"/>
    <col min="9473" max="9473" width="4.28125" style="0" customWidth="1"/>
    <col min="9474" max="9474" width="19.00390625" style="0" customWidth="1"/>
    <col min="9475" max="9475" width="21.7109375" style="0" customWidth="1"/>
    <col min="9476" max="9476" width="12.8515625" style="0" customWidth="1"/>
    <col min="9477" max="9477" width="12.421875" style="0" customWidth="1"/>
    <col min="9478" max="9478" width="19.28125" style="0" customWidth="1"/>
    <col min="9479" max="9479" width="16.28125" style="0" bestFit="1" customWidth="1"/>
    <col min="9480" max="9480" width="16.28125" style="0" customWidth="1"/>
    <col min="9481" max="9481" width="16.421875" style="0" customWidth="1"/>
    <col min="9482" max="9482" width="18.7109375" style="0" customWidth="1"/>
    <col min="9729" max="9729" width="4.28125" style="0" customWidth="1"/>
    <col min="9730" max="9730" width="19.00390625" style="0" customWidth="1"/>
    <col min="9731" max="9731" width="21.7109375" style="0" customWidth="1"/>
    <col min="9732" max="9732" width="12.8515625" style="0" customWidth="1"/>
    <col min="9733" max="9733" width="12.421875" style="0" customWidth="1"/>
    <col min="9734" max="9734" width="19.28125" style="0" customWidth="1"/>
    <col min="9735" max="9735" width="16.28125" style="0" bestFit="1" customWidth="1"/>
    <col min="9736" max="9736" width="16.28125" style="0" customWidth="1"/>
    <col min="9737" max="9737" width="16.421875" style="0" customWidth="1"/>
    <col min="9738" max="9738" width="18.7109375" style="0" customWidth="1"/>
    <col min="9985" max="9985" width="4.28125" style="0" customWidth="1"/>
    <col min="9986" max="9986" width="19.00390625" style="0" customWidth="1"/>
    <col min="9987" max="9987" width="21.7109375" style="0" customWidth="1"/>
    <col min="9988" max="9988" width="12.8515625" style="0" customWidth="1"/>
    <col min="9989" max="9989" width="12.421875" style="0" customWidth="1"/>
    <col min="9990" max="9990" width="19.28125" style="0" customWidth="1"/>
    <col min="9991" max="9991" width="16.28125" style="0" bestFit="1" customWidth="1"/>
    <col min="9992" max="9992" width="16.28125" style="0" customWidth="1"/>
    <col min="9993" max="9993" width="16.421875" style="0" customWidth="1"/>
    <col min="9994" max="9994" width="18.7109375" style="0" customWidth="1"/>
    <col min="10241" max="10241" width="4.28125" style="0" customWidth="1"/>
    <col min="10242" max="10242" width="19.00390625" style="0" customWidth="1"/>
    <col min="10243" max="10243" width="21.7109375" style="0" customWidth="1"/>
    <col min="10244" max="10244" width="12.8515625" style="0" customWidth="1"/>
    <col min="10245" max="10245" width="12.421875" style="0" customWidth="1"/>
    <col min="10246" max="10246" width="19.28125" style="0" customWidth="1"/>
    <col min="10247" max="10247" width="16.28125" style="0" bestFit="1" customWidth="1"/>
    <col min="10248" max="10248" width="16.28125" style="0" customWidth="1"/>
    <col min="10249" max="10249" width="16.421875" style="0" customWidth="1"/>
    <col min="10250" max="10250" width="18.7109375" style="0" customWidth="1"/>
    <col min="10497" max="10497" width="4.28125" style="0" customWidth="1"/>
    <col min="10498" max="10498" width="19.00390625" style="0" customWidth="1"/>
    <col min="10499" max="10499" width="21.7109375" style="0" customWidth="1"/>
    <col min="10500" max="10500" width="12.8515625" style="0" customWidth="1"/>
    <col min="10501" max="10501" width="12.421875" style="0" customWidth="1"/>
    <col min="10502" max="10502" width="19.28125" style="0" customWidth="1"/>
    <col min="10503" max="10503" width="16.28125" style="0" bestFit="1" customWidth="1"/>
    <col min="10504" max="10504" width="16.28125" style="0" customWidth="1"/>
    <col min="10505" max="10505" width="16.421875" style="0" customWidth="1"/>
    <col min="10506" max="10506" width="18.7109375" style="0" customWidth="1"/>
    <col min="10753" max="10753" width="4.28125" style="0" customWidth="1"/>
    <col min="10754" max="10754" width="19.00390625" style="0" customWidth="1"/>
    <col min="10755" max="10755" width="21.7109375" style="0" customWidth="1"/>
    <col min="10756" max="10756" width="12.8515625" style="0" customWidth="1"/>
    <col min="10757" max="10757" width="12.421875" style="0" customWidth="1"/>
    <col min="10758" max="10758" width="19.28125" style="0" customWidth="1"/>
    <col min="10759" max="10759" width="16.28125" style="0" bestFit="1" customWidth="1"/>
    <col min="10760" max="10760" width="16.28125" style="0" customWidth="1"/>
    <col min="10761" max="10761" width="16.421875" style="0" customWidth="1"/>
    <col min="10762" max="10762" width="18.7109375" style="0" customWidth="1"/>
    <col min="11009" max="11009" width="4.28125" style="0" customWidth="1"/>
    <col min="11010" max="11010" width="19.00390625" style="0" customWidth="1"/>
    <col min="11011" max="11011" width="21.7109375" style="0" customWidth="1"/>
    <col min="11012" max="11012" width="12.8515625" style="0" customWidth="1"/>
    <col min="11013" max="11013" width="12.421875" style="0" customWidth="1"/>
    <col min="11014" max="11014" width="19.28125" style="0" customWidth="1"/>
    <col min="11015" max="11015" width="16.28125" style="0" bestFit="1" customWidth="1"/>
    <col min="11016" max="11016" width="16.28125" style="0" customWidth="1"/>
    <col min="11017" max="11017" width="16.421875" style="0" customWidth="1"/>
    <col min="11018" max="11018" width="18.7109375" style="0" customWidth="1"/>
    <col min="11265" max="11265" width="4.28125" style="0" customWidth="1"/>
    <col min="11266" max="11266" width="19.00390625" style="0" customWidth="1"/>
    <col min="11267" max="11267" width="21.7109375" style="0" customWidth="1"/>
    <col min="11268" max="11268" width="12.8515625" style="0" customWidth="1"/>
    <col min="11269" max="11269" width="12.421875" style="0" customWidth="1"/>
    <col min="11270" max="11270" width="19.28125" style="0" customWidth="1"/>
    <col min="11271" max="11271" width="16.28125" style="0" bestFit="1" customWidth="1"/>
    <col min="11272" max="11272" width="16.28125" style="0" customWidth="1"/>
    <col min="11273" max="11273" width="16.421875" style="0" customWidth="1"/>
    <col min="11274" max="11274" width="18.7109375" style="0" customWidth="1"/>
    <col min="11521" max="11521" width="4.28125" style="0" customWidth="1"/>
    <col min="11522" max="11522" width="19.00390625" style="0" customWidth="1"/>
    <col min="11523" max="11523" width="21.7109375" style="0" customWidth="1"/>
    <col min="11524" max="11524" width="12.8515625" style="0" customWidth="1"/>
    <col min="11525" max="11525" width="12.421875" style="0" customWidth="1"/>
    <col min="11526" max="11526" width="19.28125" style="0" customWidth="1"/>
    <col min="11527" max="11527" width="16.28125" style="0" bestFit="1" customWidth="1"/>
    <col min="11528" max="11528" width="16.28125" style="0" customWidth="1"/>
    <col min="11529" max="11529" width="16.421875" style="0" customWidth="1"/>
    <col min="11530" max="11530" width="18.7109375" style="0" customWidth="1"/>
    <col min="11777" max="11777" width="4.28125" style="0" customWidth="1"/>
    <col min="11778" max="11778" width="19.00390625" style="0" customWidth="1"/>
    <col min="11779" max="11779" width="21.7109375" style="0" customWidth="1"/>
    <col min="11780" max="11780" width="12.8515625" style="0" customWidth="1"/>
    <col min="11781" max="11781" width="12.421875" style="0" customWidth="1"/>
    <col min="11782" max="11782" width="19.28125" style="0" customWidth="1"/>
    <col min="11783" max="11783" width="16.28125" style="0" bestFit="1" customWidth="1"/>
    <col min="11784" max="11784" width="16.28125" style="0" customWidth="1"/>
    <col min="11785" max="11785" width="16.421875" style="0" customWidth="1"/>
    <col min="11786" max="11786" width="18.7109375" style="0" customWidth="1"/>
    <col min="12033" max="12033" width="4.28125" style="0" customWidth="1"/>
    <col min="12034" max="12034" width="19.00390625" style="0" customWidth="1"/>
    <col min="12035" max="12035" width="21.7109375" style="0" customWidth="1"/>
    <col min="12036" max="12036" width="12.8515625" style="0" customWidth="1"/>
    <col min="12037" max="12037" width="12.421875" style="0" customWidth="1"/>
    <col min="12038" max="12038" width="19.28125" style="0" customWidth="1"/>
    <col min="12039" max="12039" width="16.28125" style="0" bestFit="1" customWidth="1"/>
    <col min="12040" max="12040" width="16.28125" style="0" customWidth="1"/>
    <col min="12041" max="12041" width="16.421875" style="0" customWidth="1"/>
    <col min="12042" max="12042" width="18.7109375" style="0" customWidth="1"/>
    <col min="12289" max="12289" width="4.28125" style="0" customWidth="1"/>
    <col min="12290" max="12290" width="19.00390625" style="0" customWidth="1"/>
    <col min="12291" max="12291" width="21.7109375" style="0" customWidth="1"/>
    <col min="12292" max="12292" width="12.8515625" style="0" customWidth="1"/>
    <col min="12293" max="12293" width="12.421875" style="0" customWidth="1"/>
    <col min="12294" max="12294" width="19.28125" style="0" customWidth="1"/>
    <col min="12295" max="12295" width="16.28125" style="0" bestFit="1" customWidth="1"/>
    <col min="12296" max="12296" width="16.28125" style="0" customWidth="1"/>
    <col min="12297" max="12297" width="16.421875" style="0" customWidth="1"/>
    <col min="12298" max="12298" width="18.7109375" style="0" customWidth="1"/>
    <col min="12545" max="12545" width="4.28125" style="0" customWidth="1"/>
    <col min="12546" max="12546" width="19.00390625" style="0" customWidth="1"/>
    <col min="12547" max="12547" width="21.7109375" style="0" customWidth="1"/>
    <col min="12548" max="12548" width="12.8515625" style="0" customWidth="1"/>
    <col min="12549" max="12549" width="12.421875" style="0" customWidth="1"/>
    <col min="12550" max="12550" width="19.28125" style="0" customWidth="1"/>
    <col min="12551" max="12551" width="16.28125" style="0" bestFit="1" customWidth="1"/>
    <col min="12552" max="12552" width="16.28125" style="0" customWidth="1"/>
    <col min="12553" max="12553" width="16.421875" style="0" customWidth="1"/>
    <col min="12554" max="12554" width="18.7109375" style="0" customWidth="1"/>
    <col min="12801" max="12801" width="4.28125" style="0" customWidth="1"/>
    <col min="12802" max="12802" width="19.00390625" style="0" customWidth="1"/>
    <col min="12803" max="12803" width="21.7109375" style="0" customWidth="1"/>
    <col min="12804" max="12804" width="12.8515625" style="0" customWidth="1"/>
    <col min="12805" max="12805" width="12.421875" style="0" customWidth="1"/>
    <col min="12806" max="12806" width="19.28125" style="0" customWidth="1"/>
    <col min="12807" max="12807" width="16.28125" style="0" bestFit="1" customWidth="1"/>
    <col min="12808" max="12808" width="16.28125" style="0" customWidth="1"/>
    <col min="12809" max="12809" width="16.421875" style="0" customWidth="1"/>
    <col min="12810" max="12810" width="18.7109375" style="0" customWidth="1"/>
    <col min="13057" max="13057" width="4.28125" style="0" customWidth="1"/>
    <col min="13058" max="13058" width="19.00390625" style="0" customWidth="1"/>
    <col min="13059" max="13059" width="21.7109375" style="0" customWidth="1"/>
    <col min="13060" max="13060" width="12.8515625" style="0" customWidth="1"/>
    <col min="13061" max="13061" width="12.421875" style="0" customWidth="1"/>
    <col min="13062" max="13062" width="19.28125" style="0" customWidth="1"/>
    <col min="13063" max="13063" width="16.28125" style="0" bestFit="1" customWidth="1"/>
    <col min="13064" max="13064" width="16.28125" style="0" customWidth="1"/>
    <col min="13065" max="13065" width="16.421875" style="0" customWidth="1"/>
    <col min="13066" max="13066" width="18.7109375" style="0" customWidth="1"/>
    <col min="13313" max="13313" width="4.28125" style="0" customWidth="1"/>
    <col min="13314" max="13314" width="19.00390625" style="0" customWidth="1"/>
    <col min="13315" max="13315" width="21.7109375" style="0" customWidth="1"/>
    <col min="13316" max="13316" width="12.8515625" style="0" customWidth="1"/>
    <col min="13317" max="13317" width="12.421875" style="0" customWidth="1"/>
    <col min="13318" max="13318" width="19.28125" style="0" customWidth="1"/>
    <col min="13319" max="13319" width="16.28125" style="0" bestFit="1" customWidth="1"/>
    <col min="13320" max="13320" width="16.28125" style="0" customWidth="1"/>
    <col min="13321" max="13321" width="16.421875" style="0" customWidth="1"/>
    <col min="13322" max="13322" width="18.7109375" style="0" customWidth="1"/>
    <col min="13569" max="13569" width="4.28125" style="0" customWidth="1"/>
    <col min="13570" max="13570" width="19.00390625" style="0" customWidth="1"/>
    <col min="13571" max="13571" width="21.7109375" style="0" customWidth="1"/>
    <col min="13572" max="13572" width="12.8515625" style="0" customWidth="1"/>
    <col min="13573" max="13573" width="12.421875" style="0" customWidth="1"/>
    <col min="13574" max="13574" width="19.28125" style="0" customWidth="1"/>
    <col min="13575" max="13575" width="16.28125" style="0" bestFit="1" customWidth="1"/>
    <col min="13576" max="13576" width="16.28125" style="0" customWidth="1"/>
    <col min="13577" max="13577" width="16.421875" style="0" customWidth="1"/>
    <col min="13578" max="13578" width="18.7109375" style="0" customWidth="1"/>
    <col min="13825" max="13825" width="4.28125" style="0" customWidth="1"/>
    <col min="13826" max="13826" width="19.00390625" style="0" customWidth="1"/>
    <col min="13827" max="13827" width="21.7109375" style="0" customWidth="1"/>
    <col min="13828" max="13828" width="12.8515625" style="0" customWidth="1"/>
    <col min="13829" max="13829" width="12.421875" style="0" customWidth="1"/>
    <col min="13830" max="13830" width="19.28125" style="0" customWidth="1"/>
    <col min="13831" max="13831" width="16.28125" style="0" bestFit="1" customWidth="1"/>
    <col min="13832" max="13832" width="16.28125" style="0" customWidth="1"/>
    <col min="13833" max="13833" width="16.421875" style="0" customWidth="1"/>
    <col min="13834" max="13834" width="18.7109375" style="0" customWidth="1"/>
    <col min="14081" max="14081" width="4.28125" style="0" customWidth="1"/>
    <col min="14082" max="14082" width="19.00390625" style="0" customWidth="1"/>
    <col min="14083" max="14083" width="21.7109375" style="0" customWidth="1"/>
    <col min="14084" max="14084" width="12.8515625" style="0" customWidth="1"/>
    <col min="14085" max="14085" width="12.421875" style="0" customWidth="1"/>
    <col min="14086" max="14086" width="19.28125" style="0" customWidth="1"/>
    <col min="14087" max="14087" width="16.28125" style="0" bestFit="1" customWidth="1"/>
    <col min="14088" max="14088" width="16.28125" style="0" customWidth="1"/>
    <col min="14089" max="14089" width="16.421875" style="0" customWidth="1"/>
    <col min="14090" max="14090" width="18.7109375" style="0" customWidth="1"/>
    <col min="14337" max="14337" width="4.28125" style="0" customWidth="1"/>
    <col min="14338" max="14338" width="19.00390625" style="0" customWidth="1"/>
    <col min="14339" max="14339" width="21.7109375" style="0" customWidth="1"/>
    <col min="14340" max="14340" width="12.8515625" style="0" customWidth="1"/>
    <col min="14341" max="14341" width="12.421875" style="0" customWidth="1"/>
    <col min="14342" max="14342" width="19.28125" style="0" customWidth="1"/>
    <col min="14343" max="14343" width="16.28125" style="0" bestFit="1" customWidth="1"/>
    <col min="14344" max="14344" width="16.28125" style="0" customWidth="1"/>
    <col min="14345" max="14345" width="16.421875" style="0" customWidth="1"/>
    <col min="14346" max="14346" width="18.7109375" style="0" customWidth="1"/>
    <col min="14593" max="14593" width="4.28125" style="0" customWidth="1"/>
    <col min="14594" max="14594" width="19.00390625" style="0" customWidth="1"/>
    <col min="14595" max="14595" width="21.7109375" style="0" customWidth="1"/>
    <col min="14596" max="14596" width="12.8515625" style="0" customWidth="1"/>
    <col min="14597" max="14597" width="12.421875" style="0" customWidth="1"/>
    <col min="14598" max="14598" width="19.28125" style="0" customWidth="1"/>
    <col min="14599" max="14599" width="16.28125" style="0" bestFit="1" customWidth="1"/>
    <col min="14600" max="14600" width="16.28125" style="0" customWidth="1"/>
    <col min="14601" max="14601" width="16.421875" style="0" customWidth="1"/>
    <col min="14602" max="14602" width="18.7109375" style="0" customWidth="1"/>
    <col min="14849" max="14849" width="4.28125" style="0" customWidth="1"/>
    <col min="14850" max="14850" width="19.00390625" style="0" customWidth="1"/>
    <col min="14851" max="14851" width="21.7109375" style="0" customWidth="1"/>
    <col min="14852" max="14852" width="12.8515625" style="0" customWidth="1"/>
    <col min="14853" max="14853" width="12.421875" style="0" customWidth="1"/>
    <col min="14854" max="14854" width="19.28125" style="0" customWidth="1"/>
    <col min="14855" max="14855" width="16.28125" style="0" bestFit="1" customWidth="1"/>
    <col min="14856" max="14856" width="16.28125" style="0" customWidth="1"/>
    <col min="14857" max="14857" width="16.421875" style="0" customWidth="1"/>
    <col min="14858" max="14858" width="18.7109375" style="0" customWidth="1"/>
    <col min="15105" max="15105" width="4.28125" style="0" customWidth="1"/>
    <col min="15106" max="15106" width="19.00390625" style="0" customWidth="1"/>
    <col min="15107" max="15107" width="21.7109375" style="0" customWidth="1"/>
    <col min="15108" max="15108" width="12.8515625" style="0" customWidth="1"/>
    <col min="15109" max="15109" width="12.421875" style="0" customWidth="1"/>
    <col min="15110" max="15110" width="19.28125" style="0" customWidth="1"/>
    <col min="15111" max="15111" width="16.28125" style="0" bestFit="1" customWidth="1"/>
    <col min="15112" max="15112" width="16.28125" style="0" customWidth="1"/>
    <col min="15113" max="15113" width="16.421875" style="0" customWidth="1"/>
    <col min="15114" max="15114" width="18.7109375" style="0" customWidth="1"/>
    <col min="15361" max="15361" width="4.28125" style="0" customWidth="1"/>
    <col min="15362" max="15362" width="19.00390625" style="0" customWidth="1"/>
    <col min="15363" max="15363" width="21.7109375" style="0" customWidth="1"/>
    <col min="15364" max="15364" width="12.8515625" style="0" customWidth="1"/>
    <col min="15365" max="15365" width="12.421875" style="0" customWidth="1"/>
    <col min="15366" max="15366" width="19.28125" style="0" customWidth="1"/>
    <col min="15367" max="15367" width="16.28125" style="0" bestFit="1" customWidth="1"/>
    <col min="15368" max="15368" width="16.28125" style="0" customWidth="1"/>
    <col min="15369" max="15369" width="16.421875" style="0" customWidth="1"/>
    <col min="15370" max="15370" width="18.7109375" style="0" customWidth="1"/>
    <col min="15617" max="15617" width="4.28125" style="0" customWidth="1"/>
    <col min="15618" max="15618" width="19.00390625" style="0" customWidth="1"/>
    <col min="15619" max="15619" width="21.7109375" style="0" customWidth="1"/>
    <col min="15620" max="15620" width="12.8515625" style="0" customWidth="1"/>
    <col min="15621" max="15621" width="12.421875" style="0" customWidth="1"/>
    <col min="15622" max="15622" width="19.28125" style="0" customWidth="1"/>
    <col min="15623" max="15623" width="16.28125" style="0" bestFit="1" customWidth="1"/>
    <col min="15624" max="15624" width="16.28125" style="0" customWidth="1"/>
    <col min="15625" max="15625" width="16.421875" style="0" customWidth="1"/>
    <col min="15626" max="15626" width="18.7109375" style="0" customWidth="1"/>
    <col min="15873" max="15873" width="4.28125" style="0" customWidth="1"/>
    <col min="15874" max="15874" width="19.00390625" style="0" customWidth="1"/>
    <col min="15875" max="15875" width="21.7109375" style="0" customWidth="1"/>
    <col min="15876" max="15876" width="12.8515625" style="0" customWidth="1"/>
    <col min="15877" max="15877" width="12.421875" style="0" customWidth="1"/>
    <col min="15878" max="15878" width="19.28125" style="0" customWidth="1"/>
    <col min="15879" max="15879" width="16.28125" style="0" bestFit="1" customWidth="1"/>
    <col min="15880" max="15880" width="16.28125" style="0" customWidth="1"/>
    <col min="15881" max="15881" width="16.421875" style="0" customWidth="1"/>
    <col min="15882" max="15882" width="18.7109375" style="0" customWidth="1"/>
    <col min="16129" max="16129" width="4.28125" style="0" customWidth="1"/>
    <col min="16130" max="16130" width="19.00390625" style="0" customWidth="1"/>
    <col min="16131" max="16131" width="21.7109375" style="0" customWidth="1"/>
    <col min="16132" max="16132" width="12.8515625" style="0" customWidth="1"/>
    <col min="16133" max="16133" width="12.421875" style="0" customWidth="1"/>
    <col min="16134" max="16134" width="19.28125" style="0" customWidth="1"/>
    <col min="16135" max="16135" width="16.28125" style="0" bestFit="1" customWidth="1"/>
    <col min="16136" max="16136" width="16.28125" style="0" customWidth="1"/>
    <col min="16137" max="16137" width="16.421875" style="0" customWidth="1"/>
    <col min="16138" max="16138" width="18.7109375" style="0" customWidth="1"/>
  </cols>
  <sheetData>
    <row r="2" spans="1:10" ht="15">
      <c r="A2" s="243"/>
      <c r="B2" s="243"/>
      <c r="C2" s="243"/>
      <c r="D2" s="243"/>
      <c r="E2" s="243"/>
      <c r="F2" s="243"/>
      <c r="G2" s="243"/>
      <c r="H2" s="243"/>
      <c r="I2" s="243"/>
      <c r="J2" s="243"/>
    </row>
    <row r="3" spans="1:10" ht="54.75" customHeight="1">
      <c r="A3" s="293" t="s">
        <v>1250</v>
      </c>
      <c r="B3" s="293"/>
      <c r="C3" s="293"/>
      <c r="D3" s="293"/>
      <c r="E3" s="293"/>
      <c r="F3" s="293"/>
      <c r="G3" s="293"/>
      <c r="H3" s="293"/>
      <c r="I3" s="293"/>
      <c r="J3" s="293"/>
    </row>
    <row r="4" spans="1:10" ht="15">
      <c r="A4" s="263"/>
      <c r="B4" s="263"/>
      <c r="C4" s="263"/>
      <c r="D4" s="263"/>
      <c r="E4" s="263"/>
      <c r="F4" s="263"/>
      <c r="G4" s="263"/>
      <c r="H4" s="263"/>
      <c r="I4" s="263"/>
      <c r="J4" s="263"/>
    </row>
    <row r="5" spans="1:19" ht="15.75" thickBot="1">
      <c r="A5" s="219"/>
      <c r="B5" s="244"/>
      <c r="C5" s="244"/>
      <c r="D5" s="219"/>
      <c r="E5" s="245"/>
      <c r="F5" s="245"/>
      <c r="G5" s="245"/>
      <c r="H5" s="245"/>
      <c r="I5" s="245"/>
      <c r="J5" s="246" t="s">
        <v>1191</v>
      </c>
      <c r="K5" s="247"/>
      <c r="L5" s="247"/>
      <c r="M5" s="247"/>
      <c r="N5" s="247"/>
      <c r="O5" s="247"/>
      <c r="P5" s="247"/>
      <c r="Q5" s="247"/>
      <c r="R5" s="247"/>
      <c r="S5" s="247"/>
    </row>
    <row r="6" spans="1:10" ht="32.25" customHeight="1">
      <c r="A6" s="294" t="s">
        <v>1106</v>
      </c>
      <c r="B6" s="296" t="s">
        <v>1192</v>
      </c>
      <c r="C6" s="296" t="s">
        <v>1193</v>
      </c>
      <c r="D6" s="296" t="s">
        <v>1194</v>
      </c>
      <c r="E6" s="296" t="s">
        <v>1195</v>
      </c>
      <c r="F6" s="298" t="s">
        <v>1196</v>
      </c>
      <c r="G6" s="298"/>
      <c r="H6" s="296" t="s">
        <v>1197</v>
      </c>
      <c r="I6" s="296" t="s">
        <v>1198</v>
      </c>
      <c r="J6" s="281" t="s">
        <v>1199</v>
      </c>
    </row>
    <row r="7" spans="1:10" ht="48.75" customHeight="1">
      <c r="A7" s="295"/>
      <c r="B7" s="297"/>
      <c r="C7" s="297"/>
      <c r="D7" s="297"/>
      <c r="E7" s="297"/>
      <c r="F7" s="248" t="s">
        <v>1200</v>
      </c>
      <c r="G7" s="248" t="s">
        <v>1201</v>
      </c>
      <c r="H7" s="297"/>
      <c r="I7" s="297"/>
      <c r="J7" s="282"/>
    </row>
    <row r="8" spans="1:10" ht="111.75" customHeight="1">
      <c r="A8" s="249">
        <v>1</v>
      </c>
      <c r="B8" s="250" t="s">
        <v>1114</v>
      </c>
      <c r="C8" s="250" t="s">
        <v>1202</v>
      </c>
      <c r="D8" s="250" t="s">
        <v>1203</v>
      </c>
      <c r="E8" s="250" t="s">
        <v>1204</v>
      </c>
      <c r="F8" s="251" t="s">
        <v>1205</v>
      </c>
      <c r="G8" s="252">
        <v>307528903</v>
      </c>
      <c r="H8" s="253">
        <v>26000000</v>
      </c>
      <c r="I8" s="254">
        <f>20000000+6000000</f>
        <v>26000000</v>
      </c>
      <c r="J8" s="255" t="s">
        <v>1206</v>
      </c>
    </row>
    <row r="9" spans="1:10" ht="45" customHeight="1">
      <c r="A9" s="283">
        <f>+A8+1</f>
        <v>2</v>
      </c>
      <c r="B9" s="285" t="s">
        <v>1114</v>
      </c>
      <c r="C9" s="285" t="s">
        <v>1207</v>
      </c>
      <c r="D9" s="287" t="s">
        <v>1203</v>
      </c>
      <c r="E9" s="285" t="s">
        <v>1204</v>
      </c>
      <c r="F9" s="285" t="s">
        <v>1205</v>
      </c>
      <c r="G9" s="289">
        <v>307528903</v>
      </c>
      <c r="H9" s="285">
        <v>1500000</v>
      </c>
      <c r="I9" s="291">
        <v>1500000</v>
      </c>
      <c r="J9" s="279" t="s">
        <v>1206</v>
      </c>
    </row>
    <row r="10" spans="1:10" ht="62.25" customHeight="1">
      <c r="A10" s="284"/>
      <c r="B10" s="286"/>
      <c r="C10" s="286"/>
      <c r="D10" s="288"/>
      <c r="E10" s="286"/>
      <c r="F10" s="286"/>
      <c r="G10" s="290"/>
      <c r="H10" s="286"/>
      <c r="I10" s="292"/>
      <c r="J10" s="280"/>
    </row>
    <row r="11" spans="1:10" ht="101.25" customHeight="1">
      <c r="A11" s="249">
        <v>3</v>
      </c>
      <c r="B11" s="250" t="s">
        <v>1114</v>
      </c>
      <c r="C11" s="250" t="s">
        <v>1208</v>
      </c>
      <c r="D11" s="250" t="s">
        <v>1203</v>
      </c>
      <c r="E11" s="250" t="s">
        <v>1209</v>
      </c>
      <c r="F11" s="251" t="s">
        <v>1210</v>
      </c>
      <c r="G11" s="252">
        <v>300935078</v>
      </c>
      <c r="H11" s="253"/>
      <c r="I11" s="254"/>
      <c r="J11" s="255" t="s">
        <v>1206</v>
      </c>
    </row>
    <row r="12" spans="1:10" ht="29.25" customHeight="1" thickBot="1">
      <c r="A12" s="256"/>
      <c r="B12" s="257" t="s">
        <v>1211</v>
      </c>
      <c r="C12" s="257" t="s">
        <v>4</v>
      </c>
      <c r="D12" s="257" t="s">
        <v>4</v>
      </c>
      <c r="E12" s="257" t="s">
        <v>4</v>
      </c>
      <c r="F12" s="257" t="s">
        <v>4</v>
      </c>
      <c r="G12" s="257" t="s">
        <v>4</v>
      </c>
      <c r="H12" s="258">
        <f>SUM(H8:H11)</f>
        <v>27500000</v>
      </c>
      <c r="I12" s="258">
        <f>SUM(I8:I11)</f>
        <v>27500000</v>
      </c>
      <c r="J12" s="259" t="s">
        <v>4</v>
      </c>
    </row>
  </sheetData>
  <mergeCells count="21">
    <mergeCell ref="A3:J3"/>
    <mergeCell ref="A4:J4"/>
    <mergeCell ref="A6:A7"/>
    <mergeCell ref="B6:B7"/>
    <mergeCell ref="C6:C7"/>
    <mergeCell ref="D6:D7"/>
    <mergeCell ref="E6:E7"/>
    <mergeCell ref="F6:G6"/>
    <mergeCell ref="H6:H7"/>
    <mergeCell ref="I6:I7"/>
    <mergeCell ref="J9:J10"/>
    <mergeCell ref="J6:J7"/>
    <mergeCell ref="A9:A10"/>
    <mergeCell ref="B9:B10"/>
    <mergeCell ref="C9:C10"/>
    <mergeCell ref="D9:D10"/>
    <mergeCell ref="E9:E10"/>
    <mergeCell ref="F9:F10"/>
    <mergeCell ref="G9:G10"/>
    <mergeCell ref="H9:H10"/>
    <mergeCell ref="I9:I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K11"/>
  <sheetViews>
    <sheetView workbookViewId="0" topLeftCell="A1">
      <selection activeCell="B2" sqref="B2:K2"/>
    </sheetView>
  </sheetViews>
  <sheetFormatPr defaultColWidth="9.140625" defaultRowHeight="15"/>
  <cols>
    <col min="1" max="1" width="3.00390625" style="0" customWidth="1"/>
    <col min="2" max="2" width="4.28125" style="0" customWidth="1"/>
    <col min="3" max="3" width="19.00390625" style="260" customWidth="1"/>
    <col min="4" max="4" width="21.7109375" style="260" customWidth="1"/>
    <col min="5" max="5" width="12.8515625" style="0" customWidth="1"/>
    <col min="6" max="6" width="12.421875" style="0" customWidth="1"/>
    <col min="7" max="7" width="19.28125" style="0" customWidth="1"/>
    <col min="8" max="8" width="16.28125" style="0" bestFit="1" customWidth="1"/>
    <col min="9" max="9" width="16.28125" style="0" customWidth="1"/>
    <col min="10" max="10" width="16.421875" style="0" customWidth="1"/>
    <col min="11" max="11" width="18.7109375" style="0" customWidth="1"/>
    <col min="257" max="257" width="3.00390625" style="0" customWidth="1"/>
    <col min="258" max="258" width="4.28125" style="0" customWidth="1"/>
    <col min="259" max="259" width="19.00390625" style="0" customWidth="1"/>
    <col min="260" max="260" width="21.7109375" style="0" customWidth="1"/>
    <col min="261" max="261" width="12.8515625" style="0" customWidth="1"/>
    <col min="262" max="262" width="12.421875" style="0" customWidth="1"/>
    <col min="263" max="263" width="19.28125" style="0" customWidth="1"/>
    <col min="264" max="264" width="16.28125" style="0" bestFit="1" customWidth="1"/>
    <col min="265" max="265" width="16.28125" style="0" customWidth="1"/>
    <col min="266" max="266" width="16.421875" style="0" customWidth="1"/>
    <col min="267" max="267" width="18.7109375" style="0" customWidth="1"/>
    <col min="513" max="513" width="3.00390625" style="0" customWidth="1"/>
    <col min="514" max="514" width="4.28125" style="0" customWidth="1"/>
    <col min="515" max="515" width="19.00390625" style="0" customWidth="1"/>
    <col min="516" max="516" width="21.7109375" style="0" customWidth="1"/>
    <col min="517" max="517" width="12.8515625" style="0" customWidth="1"/>
    <col min="518" max="518" width="12.421875" style="0" customWidth="1"/>
    <col min="519" max="519" width="19.28125" style="0" customWidth="1"/>
    <col min="520" max="520" width="16.28125" style="0" bestFit="1" customWidth="1"/>
    <col min="521" max="521" width="16.28125" style="0" customWidth="1"/>
    <col min="522" max="522" width="16.421875" style="0" customWidth="1"/>
    <col min="523" max="523" width="18.7109375" style="0" customWidth="1"/>
    <col min="769" max="769" width="3.00390625" style="0" customWidth="1"/>
    <col min="770" max="770" width="4.28125" style="0" customWidth="1"/>
    <col min="771" max="771" width="19.00390625" style="0" customWidth="1"/>
    <col min="772" max="772" width="21.7109375" style="0" customWidth="1"/>
    <col min="773" max="773" width="12.8515625" style="0" customWidth="1"/>
    <col min="774" max="774" width="12.421875" style="0" customWidth="1"/>
    <col min="775" max="775" width="19.28125" style="0" customWidth="1"/>
    <col min="776" max="776" width="16.28125" style="0" bestFit="1" customWidth="1"/>
    <col min="777" max="777" width="16.28125" style="0" customWidth="1"/>
    <col min="778" max="778" width="16.421875" style="0" customWidth="1"/>
    <col min="779" max="779" width="18.7109375" style="0" customWidth="1"/>
    <col min="1025" max="1025" width="3.00390625" style="0" customWidth="1"/>
    <col min="1026" max="1026" width="4.28125" style="0" customWidth="1"/>
    <col min="1027" max="1027" width="19.00390625" style="0" customWidth="1"/>
    <col min="1028" max="1028" width="21.7109375" style="0" customWidth="1"/>
    <col min="1029" max="1029" width="12.8515625" style="0" customWidth="1"/>
    <col min="1030" max="1030" width="12.421875" style="0" customWidth="1"/>
    <col min="1031" max="1031" width="19.28125" style="0" customWidth="1"/>
    <col min="1032" max="1032" width="16.28125" style="0" bestFit="1" customWidth="1"/>
    <col min="1033" max="1033" width="16.28125" style="0" customWidth="1"/>
    <col min="1034" max="1034" width="16.421875" style="0" customWidth="1"/>
    <col min="1035" max="1035" width="18.7109375" style="0" customWidth="1"/>
    <col min="1281" max="1281" width="3.00390625" style="0" customWidth="1"/>
    <col min="1282" max="1282" width="4.28125" style="0" customWidth="1"/>
    <col min="1283" max="1283" width="19.00390625" style="0" customWidth="1"/>
    <col min="1284" max="1284" width="21.7109375" style="0" customWidth="1"/>
    <col min="1285" max="1285" width="12.8515625" style="0" customWidth="1"/>
    <col min="1286" max="1286" width="12.421875" style="0" customWidth="1"/>
    <col min="1287" max="1287" width="19.28125" style="0" customWidth="1"/>
    <col min="1288" max="1288" width="16.28125" style="0" bestFit="1" customWidth="1"/>
    <col min="1289" max="1289" width="16.28125" style="0" customWidth="1"/>
    <col min="1290" max="1290" width="16.421875" style="0" customWidth="1"/>
    <col min="1291" max="1291" width="18.7109375" style="0" customWidth="1"/>
    <col min="1537" max="1537" width="3.00390625" style="0" customWidth="1"/>
    <col min="1538" max="1538" width="4.28125" style="0" customWidth="1"/>
    <col min="1539" max="1539" width="19.00390625" style="0" customWidth="1"/>
    <col min="1540" max="1540" width="21.7109375" style="0" customWidth="1"/>
    <col min="1541" max="1541" width="12.8515625" style="0" customWidth="1"/>
    <col min="1542" max="1542" width="12.421875" style="0" customWidth="1"/>
    <col min="1543" max="1543" width="19.28125" style="0" customWidth="1"/>
    <col min="1544" max="1544" width="16.28125" style="0" bestFit="1" customWidth="1"/>
    <col min="1545" max="1545" width="16.28125" style="0" customWidth="1"/>
    <col min="1546" max="1546" width="16.421875" style="0" customWidth="1"/>
    <col min="1547" max="1547" width="18.7109375" style="0" customWidth="1"/>
    <col min="1793" max="1793" width="3.00390625" style="0" customWidth="1"/>
    <col min="1794" max="1794" width="4.28125" style="0" customWidth="1"/>
    <col min="1795" max="1795" width="19.00390625" style="0" customWidth="1"/>
    <col min="1796" max="1796" width="21.7109375" style="0" customWidth="1"/>
    <col min="1797" max="1797" width="12.8515625" style="0" customWidth="1"/>
    <col min="1798" max="1798" width="12.421875" style="0" customWidth="1"/>
    <col min="1799" max="1799" width="19.28125" style="0" customWidth="1"/>
    <col min="1800" max="1800" width="16.28125" style="0" bestFit="1" customWidth="1"/>
    <col min="1801" max="1801" width="16.28125" style="0" customWidth="1"/>
    <col min="1802" max="1802" width="16.421875" style="0" customWidth="1"/>
    <col min="1803" max="1803" width="18.7109375" style="0" customWidth="1"/>
    <col min="2049" max="2049" width="3.00390625" style="0" customWidth="1"/>
    <col min="2050" max="2050" width="4.28125" style="0" customWidth="1"/>
    <col min="2051" max="2051" width="19.00390625" style="0" customWidth="1"/>
    <col min="2052" max="2052" width="21.7109375" style="0" customWidth="1"/>
    <col min="2053" max="2053" width="12.8515625" style="0" customWidth="1"/>
    <col min="2054" max="2054" width="12.421875" style="0" customWidth="1"/>
    <col min="2055" max="2055" width="19.28125" style="0" customWidth="1"/>
    <col min="2056" max="2056" width="16.28125" style="0" bestFit="1" customWidth="1"/>
    <col min="2057" max="2057" width="16.28125" style="0" customWidth="1"/>
    <col min="2058" max="2058" width="16.421875" style="0" customWidth="1"/>
    <col min="2059" max="2059" width="18.7109375" style="0" customWidth="1"/>
    <col min="2305" max="2305" width="3.00390625" style="0" customWidth="1"/>
    <col min="2306" max="2306" width="4.28125" style="0" customWidth="1"/>
    <col min="2307" max="2307" width="19.00390625" style="0" customWidth="1"/>
    <col min="2308" max="2308" width="21.7109375" style="0" customWidth="1"/>
    <col min="2309" max="2309" width="12.8515625" style="0" customWidth="1"/>
    <col min="2310" max="2310" width="12.421875" style="0" customWidth="1"/>
    <col min="2311" max="2311" width="19.28125" style="0" customWidth="1"/>
    <col min="2312" max="2312" width="16.28125" style="0" bestFit="1" customWidth="1"/>
    <col min="2313" max="2313" width="16.28125" style="0" customWidth="1"/>
    <col min="2314" max="2314" width="16.421875" style="0" customWidth="1"/>
    <col min="2315" max="2315" width="18.7109375" style="0" customWidth="1"/>
    <col min="2561" max="2561" width="3.00390625" style="0" customWidth="1"/>
    <col min="2562" max="2562" width="4.28125" style="0" customWidth="1"/>
    <col min="2563" max="2563" width="19.00390625" style="0" customWidth="1"/>
    <col min="2564" max="2564" width="21.7109375" style="0" customWidth="1"/>
    <col min="2565" max="2565" width="12.8515625" style="0" customWidth="1"/>
    <col min="2566" max="2566" width="12.421875" style="0" customWidth="1"/>
    <col min="2567" max="2567" width="19.28125" style="0" customWidth="1"/>
    <col min="2568" max="2568" width="16.28125" style="0" bestFit="1" customWidth="1"/>
    <col min="2569" max="2569" width="16.28125" style="0" customWidth="1"/>
    <col min="2570" max="2570" width="16.421875" style="0" customWidth="1"/>
    <col min="2571" max="2571" width="18.7109375" style="0" customWidth="1"/>
    <col min="2817" max="2817" width="3.00390625" style="0" customWidth="1"/>
    <col min="2818" max="2818" width="4.28125" style="0" customWidth="1"/>
    <col min="2819" max="2819" width="19.00390625" style="0" customWidth="1"/>
    <col min="2820" max="2820" width="21.7109375" style="0" customWidth="1"/>
    <col min="2821" max="2821" width="12.8515625" style="0" customWidth="1"/>
    <col min="2822" max="2822" width="12.421875" style="0" customWidth="1"/>
    <col min="2823" max="2823" width="19.28125" style="0" customWidth="1"/>
    <col min="2824" max="2824" width="16.28125" style="0" bestFit="1" customWidth="1"/>
    <col min="2825" max="2825" width="16.28125" style="0" customWidth="1"/>
    <col min="2826" max="2826" width="16.421875" style="0" customWidth="1"/>
    <col min="2827" max="2827" width="18.7109375" style="0" customWidth="1"/>
    <col min="3073" max="3073" width="3.00390625" style="0" customWidth="1"/>
    <col min="3074" max="3074" width="4.28125" style="0" customWidth="1"/>
    <col min="3075" max="3075" width="19.00390625" style="0" customWidth="1"/>
    <col min="3076" max="3076" width="21.7109375" style="0" customWidth="1"/>
    <col min="3077" max="3077" width="12.8515625" style="0" customWidth="1"/>
    <col min="3078" max="3078" width="12.421875" style="0" customWidth="1"/>
    <col min="3079" max="3079" width="19.28125" style="0" customWidth="1"/>
    <col min="3080" max="3080" width="16.28125" style="0" bestFit="1" customWidth="1"/>
    <col min="3081" max="3081" width="16.28125" style="0" customWidth="1"/>
    <col min="3082" max="3082" width="16.421875" style="0" customWidth="1"/>
    <col min="3083" max="3083" width="18.7109375" style="0" customWidth="1"/>
    <col min="3329" max="3329" width="3.00390625" style="0" customWidth="1"/>
    <col min="3330" max="3330" width="4.28125" style="0" customWidth="1"/>
    <col min="3331" max="3331" width="19.00390625" style="0" customWidth="1"/>
    <col min="3332" max="3332" width="21.7109375" style="0" customWidth="1"/>
    <col min="3333" max="3333" width="12.8515625" style="0" customWidth="1"/>
    <col min="3334" max="3334" width="12.421875" style="0" customWidth="1"/>
    <col min="3335" max="3335" width="19.28125" style="0" customWidth="1"/>
    <col min="3336" max="3336" width="16.28125" style="0" bestFit="1" customWidth="1"/>
    <col min="3337" max="3337" width="16.28125" style="0" customWidth="1"/>
    <col min="3338" max="3338" width="16.421875" style="0" customWidth="1"/>
    <col min="3339" max="3339" width="18.7109375" style="0" customWidth="1"/>
    <col min="3585" max="3585" width="3.00390625" style="0" customWidth="1"/>
    <col min="3586" max="3586" width="4.28125" style="0" customWidth="1"/>
    <col min="3587" max="3587" width="19.00390625" style="0" customWidth="1"/>
    <col min="3588" max="3588" width="21.7109375" style="0" customWidth="1"/>
    <col min="3589" max="3589" width="12.8515625" style="0" customWidth="1"/>
    <col min="3590" max="3590" width="12.421875" style="0" customWidth="1"/>
    <col min="3591" max="3591" width="19.28125" style="0" customWidth="1"/>
    <col min="3592" max="3592" width="16.28125" style="0" bestFit="1" customWidth="1"/>
    <col min="3593" max="3593" width="16.28125" style="0" customWidth="1"/>
    <col min="3594" max="3594" width="16.421875" style="0" customWidth="1"/>
    <col min="3595" max="3595" width="18.7109375" style="0" customWidth="1"/>
    <col min="3841" max="3841" width="3.00390625" style="0" customWidth="1"/>
    <col min="3842" max="3842" width="4.28125" style="0" customWidth="1"/>
    <col min="3843" max="3843" width="19.00390625" style="0" customWidth="1"/>
    <col min="3844" max="3844" width="21.7109375" style="0" customWidth="1"/>
    <col min="3845" max="3845" width="12.8515625" style="0" customWidth="1"/>
    <col min="3846" max="3846" width="12.421875" style="0" customWidth="1"/>
    <col min="3847" max="3847" width="19.28125" style="0" customWidth="1"/>
    <col min="3848" max="3848" width="16.28125" style="0" bestFit="1" customWidth="1"/>
    <col min="3849" max="3849" width="16.28125" style="0" customWidth="1"/>
    <col min="3850" max="3850" width="16.421875" style="0" customWidth="1"/>
    <col min="3851" max="3851" width="18.7109375" style="0" customWidth="1"/>
    <col min="4097" max="4097" width="3.00390625" style="0" customWidth="1"/>
    <col min="4098" max="4098" width="4.28125" style="0" customWidth="1"/>
    <col min="4099" max="4099" width="19.00390625" style="0" customWidth="1"/>
    <col min="4100" max="4100" width="21.7109375" style="0" customWidth="1"/>
    <col min="4101" max="4101" width="12.8515625" style="0" customWidth="1"/>
    <col min="4102" max="4102" width="12.421875" style="0" customWidth="1"/>
    <col min="4103" max="4103" width="19.28125" style="0" customWidth="1"/>
    <col min="4104" max="4104" width="16.28125" style="0" bestFit="1" customWidth="1"/>
    <col min="4105" max="4105" width="16.28125" style="0" customWidth="1"/>
    <col min="4106" max="4106" width="16.421875" style="0" customWidth="1"/>
    <col min="4107" max="4107" width="18.7109375" style="0" customWidth="1"/>
    <col min="4353" max="4353" width="3.00390625" style="0" customWidth="1"/>
    <col min="4354" max="4354" width="4.28125" style="0" customWidth="1"/>
    <col min="4355" max="4355" width="19.00390625" style="0" customWidth="1"/>
    <col min="4356" max="4356" width="21.7109375" style="0" customWidth="1"/>
    <col min="4357" max="4357" width="12.8515625" style="0" customWidth="1"/>
    <col min="4358" max="4358" width="12.421875" style="0" customWidth="1"/>
    <col min="4359" max="4359" width="19.28125" style="0" customWidth="1"/>
    <col min="4360" max="4360" width="16.28125" style="0" bestFit="1" customWidth="1"/>
    <col min="4361" max="4361" width="16.28125" style="0" customWidth="1"/>
    <col min="4362" max="4362" width="16.421875" style="0" customWidth="1"/>
    <col min="4363" max="4363" width="18.7109375" style="0" customWidth="1"/>
    <col min="4609" max="4609" width="3.00390625" style="0" customWidth="1"/>
    <col min="4610" max="4610" width="4.28125" style="0" customWidth="1"/>
    <col min="4611" max="4611" width="19.00390625" style="0" customWidth="1"/>
    <col min="4612" max="4612" width="21.7109375" style="0" customWidth="1"/>
    <col min="4613" max="4613" width="12.8515625" style="0" customWidth="1"/>
    <col min="4614" max="4614" width="12.421875" style="0" customWidth="1"/>
    <col min="4615" max="4615" width="19.28125" style="0" customWidth="1"/>
    <col min="4616" max="4616" width="16.28125" style="0" bestFit="1" customWidth="1"/>
    <col min="4617" max="4617" width="16.28125" style="0" customWidth="1"/>
    <col min="4618" max="4618" width="16.421875" style="0" customWidth="1"/>
    <col min="4619" max="4619" width="18.7109375" style="0" customWidth="1"/>
    <col min="4865" max="4865" width="3.00390625" style="0" customWidth="1"/>
    <col min="4866" max="4866" width="4.28125" style="0" customWidth="1"/>
    <col min="4867" max="4867" width="19.00390625" style="0" customWidth="1"/>
    <col min="4868" max="4868" width="21.7109375" style="0" customWidth="1"/>
    <col min="4869" max="4869" width="12.8515625" style="0" customWidth="1"/>
    <col min="4870" max="4870" width="12.421875" style="0" customWidth="1"/>
    <col min="4871" max="4871" width="19.28125" style="0" customWidth="1"/>
    <col min="4872" max="4872" width="16.28125" style="0" bestFit="1" customWidth="1"/>
    <col min="4873" max="4873" width="16.28125" style="0" customWidth="1"/>
    <col min="4874" max="4874" width="16.421875" style="0" customWidth="1"/>
    <col min="4875" max="4875" width="18.7109375" style="0" customWidth="1"/>
    <col min="5121" max="5121" width="3.00390625" style="0" customWidth="1"/>
    <col min="5122" max="5122" width="4.28125" style="0" customWidth="1"/>
    <col min="5123" max="5123" width="19.00390625" style="0" customWidth="1"/>
    <col min="5124" max="5124" width="21.7109375" style="0" customWidth="1"/>
    <col min="5125" max="5125" width="12.8515625" style="0" customWidth="1"/>
    <col min="5126" max="5126" width="12.421875" style="0" customWidth="1"/>
    <col min="5127" max="5127" width="19.28125" style="0" customWidth="1"/>
    <col min="5128" max="5128" width="16.28125" style="0" bestFit="1" customWidth="1"/>
    <col min="5129" max="5129" width="16.28125" style="0" customWidth="1"/>
    <col min="5130" max="5130" width="16.421875" style="0" customWidth="1"/>
    <col min="5131" max="5131" width="18.7109375" style="0" customWidth="1"/>
    <col min="5377" max="5377" width="3.00390625" style="0" customWidth="1"/>
    <col min="5378" max="5378" width="4.28125" style="0" customWidth="1"/>
    <col min="5379" max="5379" width="19.00390625" style="0" customWidth="1"/>
    <col min="5380" max="5380" width="21.7109375" style="0" customWidth="1"/>
    <col min="5381" max="5381" width="12.8515625" style="0" customWidth="1"/>
    <col min="5382" max="5382" width="12.421875" style="0" customWidth="1"/>
    <col min="5383" max="5383" width="19.28125" style="0" customWidth="1"/>
    <col min="5384" max="5384" width="16.28125" style="0" bestFit="1" customWidth="1"/>
    <col min="5385" max="5385" width="16.28125" style="0" customWidth="1"/>
    <col min="5386" max="5386" width="16.421875" style="0" customWidth="1"/>
    <col min="5387" max="5387" width="18.7109375" style="0" customWidth="1"/>
    <col min="5633" max="5633" width="3.00390625" style="0" customWidth="1"/>
    <col min="5634" max="5634" width="4.28125" style="0" customWidth="1"/>
    <col min="5635" max="5635" width="19.00390625" style="0" customWidth="1"/>
    <col min="5636" max="5636" width="21.7109375" style="0" customWidth="1"/>
    <col min="5637" max="5637" width="12.8515625" style="0" customWidth="1"/>
    <col min="5638" max="5638" width="12.421875" style="0" customWidth="1"/>
    <col min="5639" max="5639" width="19.28125" style="0" customWidth="1"/>
    <col min="5640" max="5640" width="16.28125" style="0" bestFit="1" customWidth="1"/>
    <col min="5641" max="5641" width="16.28125" style="0" customWidth="1"/>
    <col min="5642" max="5642" width="16.421875" style="0" customWidth="1"/>
    <col min="5643" max="5643" width="18.7109375" style="0" customWidth="1"/>
    <col min="5889" max="5889" width="3.00390625" style="0" customWidth="1"/>
    <col min="5890" max="5890" width="4.28125" style="0" customWidth="1"/>
    <col min="5891" max="5891" width="19.00390625" style="0" customWidth="1"/>
    <col min="5892" max="5892" width="21.7109375" style="0" customWidth="1"/>
    <col min="5893" max="5893" width="12.8515625" style="0" customWidth="1"/>
    <col min="5894" max="5894" width="12.421875" style="0" customWidth="1"/>
    <col min="5895" max="5895" width="19.28125" style="0" customWidth="1"/>
    <col min="5896" max="5896" width="16.28125" style="0" bestFit="1" customWidth="1"/>
    <col min="5897" max="5897" width="16.28125" style="0" customWidth="1"/>
    <col min="5898" max="5898" width="16.421875" style="0" customWidth="1"/>
    <col min="5899" max="5899" width="18.7109375" style="0" customWidth="1"/>
    <col min="6145" max="6145" width="3.00390625" style="0" customWidth="1"/>
    <col min="6146" max="6146" width="4.28125" style="0" customWidth="1"/>
    <col min="6147" max="6147" width="19.00390625" style="0" customWidth="1"/>
    <col min="6148" max="6148" width="21.7109375" style="0" customWidth="1"/>
    <col min="6149" max="6149" width="12.8515625" style="0" customWidth="1"/>
    <col min="6150" max="6150" width="12.421875" style="0" customWidth="1"/>
    <col min="6151" max="6151" width="19.28125" style="0" customWidth="1"/>
    <col min="6152" max="6152" width="16.28125" style="0" bestFit="1" customWidth="1"/>
    <col min="6153" max="6153" width="16.28125" style="0" customWidth="1"/>
    <col min="6154" max="6154" width="16.421875" style="0" customWidth="1"/>
    <col min="6155" max="6155" width="18.7109375" style="0" customWidth="1"/>
    <col min="6401" max="6401" width="3.00390625" style="0" customWidth="1"/>
    <col min="6402" max="6402" width="4.28125" style="0" customWidth="1"/>
    <col min="6403" max="6403" width="19.00390625" style="0" customWidth="1"/>
    <col min="6404" max="6404" width="21.7109375" style="0" customWidth="1"/>
    <col min="6405" max="6405" width="12.8515625" style="0" customWidth="1"/>
    <col min="6406" max="6406" width="12.421875" style="0" customWidth="1"/>
    <col min="6407" max="6407" width="19.28125" style="0" customWidth="1"/>
    <col min="6408" max="6408" width="16.28125" style="0" bestFit="1" customWidth="1"/>
    <col min="6409" max="6409" width="16.28125" style="0" customWidth="1"/>
    <col min="6410" max="6410" width="16.421875" style="0" customWidth="1"/>
    <col min="6411" max="6411" width="18.7109375" style="0" customWidth="1"/>
    <col min="6657" max="6657" width="3.00390625" style="0" customWidth="1"/>
    <col min="6658" max="6658" width="4.28125" style="0" customWidth="1"/>
    <col min="6659" max="6659" width="19.00390625" style="0" customWidth="1"/>
    <col min="6660" max="6660" width="21.7109375" style="0" customWidth="1"/>
    <col min="6661" max="6661" width="12.8515625" style="0" customWidth="1"/>
    <col min="6662" max="6662" width="12.421875" style="0" customWidth="1"/>
    <col min="6663" max="6663" width="19.28125" style="0" customWidth="1"/>
    <col min="6664" max="6664" width="16.28125" style="0" bestFit="1" customWidth="1"/>
    <col min="6665" max="6665" width="16.28125" style="0" customWidth="1"/>
    <col min="6666" max="6666" width="16.421875" style="0" customWidth="1"/>
    <col min="6667" max="6667" width="18.7109375" style="0" customWidth="1"/>
    <col min="6913" max="6913" width="3.00390625" style="0" customWidth="1"/>
    <col min="6914" max="6914" width="4.28125" style="0" customWidth="1"/>
    <col min="6915" max="6915" width="19.00390625" style="0" customWidth="1"/>
    <col min="6916" max="6916" width="21.7109375" style="0" customWidth="1"/>
    <col min="6917" max="6917" width="12.8515625" style="0" customWidth="1"/>
    <col min="6918" max="6918" width="12.421875" style="0" customWidth="1"/>
    <col min="6919" max="6919" width="19.28125" style="0" customWidth="1"/>
    <col min="6920" max="6920" width="16.28125" style="0" bestFit="1" customWidth="1"/>
    <col min="6921" max="6921" width="16.28125" style="0" customWidth="1"/>
    <col min="6922" max="6922" width="16.421875" style="0" customWidth="1"/>
    <col min="6923" max="6923" width="18.7109375" style="0" customWidth="1"/>
    <col min="7169" max="7169" width="3.00390625" style="0" customWidth="1"/>
    <col min="7170" max="7170" width="4.28125" style="0" customWidth="1"/>
    <col min="7171" max="7171" width="19.00390625" style="0" customWidth="1"/>
    <col min="7172" max="7172" width="21.7109375" style="0" customWidth="1"/>
    <col min="7173" max="7173" width="12.8515625" style="0" customWidth="1"/>
    <col min="7174" max="7174" width="12.421875" style="0" customWidth="1"/>
    <col min="7175" max="7175" width="19.28125" style="0" customWidth="1"/>
    <col min="7176" max="7176" width="16.28125" style="0" bestFit="1" customWidth="1"/>
    <col min="7177" max="7177" width="16.28125" style="0" customWidth="1"/>
    <col min="7178" max="7178" width="16.421875" style="0" customWidth="1"/>
    <col min="7179" max="7179" width="18.7109375" style="0" customWidth="1"/>
    <col min="7425" max="7425" width="3.00390625" style="0" customWidth="1"/>
    <col min="7426" max="7426" width="4.28125" style="0" customWidth="1"/>
    <col min="7427" max="7427" width="19.00390625" style="0" customWidth="1"/>
    <col min="7428" max="7428" width="21.7109375" style="0" customWidth="1"/>
    <col min="7429" max="7429" width="12.8515625" style="0" customWidth="1"/>
    <col min="7430" max="7430" width="12.421875" style="0" customWidth="1"/>
    <col min="7431" max="7431" width="19.28125" style="0" customWidth="1"/>
    <col min="7432" max="7432" width="16.28125" style="0" bestFit="1" customWidth="1"/>
    <col min="7433" max="7433" width="16.28125" style="0" customWidth="1"/>
    <col min="7434" max="7434" width="16.421875" style="0" customWidth="1"/>
    <col min="7435" max="7435" width="18.7109375" style="0" customWidth="1"/>
    <col min="7681" max="7681" width="3.00390625" style="0" customWidth="1"/>
    <col min="7682" max="7682" width="4.28125" style="0" customWidth="1"/>
    <col min="7683" max="7683" width="19.00390625" style="0" customWidth="1"/>
    <col min="7684" max="7684" width="21.7109375" style="0" customWidth="1"/>
    <col min="7685" max="7685" width="12.8515625" style="0" customWidth="1"/>
    <col min="7686" max="7686" width="12.421875" style="0" customWidth="1"/>
    <col min="7687" max="7687" width="19.28125" style="0" customWidth="1"/>
    <col min="7688" max="7688" width="16.28125" style="0" bestFit="1" customWidth="1"/>
    <col min="7689" max="7689" width="16.28125" style="0" customWidth="1"/>
    <col min="7690" max="7690" width="16.421875" style="0" customWidth="1"/>
    <col min="7691" max="7691" width="18.7109375" style="0" customWidth="1"/>
    <col min="7937" max="7937" width="3.00390625" style="0" customWidth="1"/>
    <col min="7938" max="7938" width="4.28125" style="0" customWidth="1"/>
    <col min="7939" max="7939" width="19.00390625" style="0" customWidth="1"/>
    <col min="7940" max="7940" width="21.7109375" style="0" customWidth="1"/>
    <col min="7941" max="7941" width="12.8515625" style="0" customWidth="1"/>
    <col min="7942" max="7942" width="12.421875" style="0" customWidth="1"/>
    <col min="7943" max="7943" width="19.28125" style="0" customWidth="1"/>
    <col min="7944" max="7944" width="16.28125" style="0" bestFit="1" customWidth="1"/>
    <col min="7945" max="7945" width="16.28125" style="0" customWidth="1"/>
    <col min="7946" max="7946" width="16.421875" style="0" customWidth="1"/>
    <col min="7947" max="7947" width="18.7109375" style="0" customWidth="1"/>
    <col min="8193" max="8193" width="3.00390625" style="0" customWidth="1"/>
    <col min="8194" max="8194" width="4.28125" style="0" customWidth="1"/>
    <col min="8195" max="8195" width="19.00390625" style="0" customWidth="1"/>
    <col min="8196" max="8196" width="21.7109375" style="0" customWidth="1"/>
    <col min="8197" max="8197" width="12.8515625" style="0" customWidth="1"/>
    <col min="8198" max="8198" width="12.421875" style="0" customWidth="1"/>
    <col min="8199" max="8199" width="19.28125" style="0" customWidth="1"/>
    <col min="8200" max="8200" width="16.28125" style="0" bestFit="1" customWidth="1"/>
    <col min="8201" max="8201" width="16.28125" style="0" customWidth="1"/>
    <col min="8202" max="8202" width="16.421875" style="0" customWidth="1"/>
    <col min="8203" max="8203" width="18.7109375" style="0" customWidth="1"/>
    <col min="8449" max="8449" width="3.00390625" style="0" customWidth="1"/>
    <col min="8450" max="8450" width="4.28125" style="0" customWidth="1"/>
    <col min="8451" max="8451" width="19.00390625" style="0" customWidth="1"/>
    <col min="8452" max="8452" width="21.7109375" style="0" customWidth="1"/>
    <col min="8453" max="8453" width="12.8515625" style="0" customWidth="1"/>
    <col min="8454" max="8454" width="12.421875" style="0" customWidth="1"/>
    <col min="8455" max="8455" width="19.28125" style="0" customWidth="1"/>
    <col min="8456" max="8456" width="16.28125" style="0" bestFit="1" customWidth="1"/>
    <col min="8457" max="8457" width="16.28125" style="0" customWidth="1"/>
    <col min="8458" max="8458" width="16.421875" style="0" customWidth="1"/>
    <col min="8459" max="8459" width="18.7109375" style="0" customWidth="1"/>
    <col min="8705" max="8705" width="3.00390625" style="0" customWidth="1"/>
    <col min="8706" max="8706" width="4.28125" style="0" customWidth="1"/>
    <col min="8707" max="8707" width="19.00390625" style="0" customWidth="1"/>
    <col min="8708" max="8708" width="21.7109375" style="0" customWidth="1"/>
    <col min="8709" max="8709" width="12.8515625" style="0" customWidth="1"/>
    <col min="8710" max="8710" width="12.421875" style="0" customWidth="1"/>
    <col min="8711" max="8711" width="19.28125" style="0" customWidth="1"/>
    <col min="8712" max="8712" width="16.28125" style="0" bestFit="1" customWidth="1"/>
    <col min="8713" max="8713" width="16.28125" style="0" customWidth="1"/>
    <col min="8714" max="8714" width="16.421875" style="0" customWidth="1"/>
    <col min="8715" max="8715" width="18.7109375" style="0" customWidth="1"/>
    <col min="8961" max="8961" width="3.00390625" style="0" customWidth="1"/>
    <col min="8962" max="8962" width="4.28125" style="0" customWidth="1"/>
    <col min="8963" max="8963" width="19.00390625" style="0" customWidth="1"/>
    <col min="8964" max="8964" width="21.7109375" style="0" customWidth="1"/>
    <col min="8965" max="8965" width="12.8515625" style="0" customWidth="1"/>
    <col min="8966" max="8966" width="12.421875" style="0" customWidth="1"/>
    <col min="8967" max="8967" width="19.28125" style="0" customWidth="1"/>
    <col min="8968" max="8968" width="16.28125" style="0" bestFit="1" customWidth="1"/>
    <col min="8969" max="8969" width="16.28125" style="0" customWidth="1"/>
    <col min="8970" max="8970" width="16.421875" style="0" customWidth="1"/>
    <col min="8971" max="8971" width="18.7109375" style="0" customWidth="1"/>
    <col min="9217" max="9217" width="3.00390625" style="0" customWidth="1"/>
    <col min="9218" max="9218" width="4.28125" style="0" customWidth="1"/>
    <col min="9219" max="9219" width="19.00390625" style="0" customWidth="1"/>
    <col min="9220" max="9220" width="21.7109375" style="0" customWidth="1"/>
    <col min="9221" max="9221" width="12.8515625" style="0" customWidth="1"/>
    <col min="9222" max="9222" width="12.421875" style="0" customWidth="1"/>
    <col min="9223" max="9223" width="19.28125" style="0" customWidth="1"/>
    <col min="9224" max="9224" width="16.28125" style="0" bestFit="1" customWidth="1"/>
    <col min="9225" max="9225" width="16.28125" style="0" customWidth="1"/>
    <col min="9226" max="9226" width="16.421875" style="0" customWidth="1"/>
    <col min="9227" max="9227" width="18.7109375" style="0" customWidth="1"/>
    <col min="9473" max="9473" width="3.00390625" style="0" customWidth="1"/>
    <col min="9474" max="9474" width="4.28125" style="0" customWidth="1"/>
    <col min="9475" max="9475" width="19.00390625" style="0" customWidth="1"/>
    <col min="9476" max="9476" width="21.7109375" style="0" customWidth="1"/>
    <col min="9477" max="9477" width="12.8515625" style="0" customWidth="1"/>
    <col min="9478" max="9478" width="12.421875" style="0" customWidth="1"/>
    <col min="9479" max="9479" width="19.28125" style="0" customWidth="1"/>
    <col min="9480" max="9480" width="16.28125" style="0" bestFit="1" customWidth="1"/>
    <col min="9481" max="9481" width="16.28125" style="0" customWidth="1"/>
    <col min="9482" max="9482" width="16.421875" style="0" customWidth="1"/>
    <col min="9483" max="9483" width="18.7109375" style="0" customWidth="1"/>
    <col min="9729" max="9729" width="3.00390625" style="0" customWidth="1"/>
    <col min="9730" max="9730" width="4.28125" style="0" customWidth="1"/>
    <col min="9731" max="9731" width="19.00390625" style="0" customWidth="1"/>
    <col min="9732" max="9732" width="21.7109375" style="0" customWidth="1"/>
    <col min="9733" max="9733" width="12.8515625" style="0" customWidth="1"/>
    <col min="9734" max="9734" width="12.421875" style="0" customWidth="1"/>
    <col min="9735" max="9735" width="19.28125" style="0" customWidth="1"/>
    <col min="9736" max="9736" width="16.28125" style="0" bestFit="1" customWidth="1"/>
    <col min="9737" max="9737" width="16.28125" style="0" customWidth="1"/>
    <col min="9738" max="9738" width="16.421875" style="0" customWidth="1"/>
    <col min="9739" max="9739" width="18.7109375" style="0" customWidth="1"/>
    <col min="9985" max="9985" width="3.00390625" style="0" customWidth="1"/>
    <col min="9986" max="9986" width="4.28125" style="0" customWidth="1"/>
    <col min="9987" max="9987" width="19.00390625" style="0" customWidth="1"/>
    <col min="9988" max="9988" width="21.7109375" style="0" customWidth="1"/>
    <col min="9989" max="9989" width="12.8515625" style="0" customWidth="1"/>
    <col min="9990" max="9990" width="12.421875" style="0" customWidth="1"/>
    <col min="9991" max="9991" width="19.28125" style="0" customWidth="1"/>
    <col min="9992" max="9992" width="16.28125" style="0" bestFit="1" customWidth="1"/>
    <col min="9993" max="9993" width="16.28125" style="0" customWidth="1"/>
    <col min="9994" max="9994" width="16.421875" style="0" customWidth="1"/>
    <col min="9995" max="9995" width="18.7109375" style="0" customWidth="1"/>
    <col min="10241" max="10241" width="3.00390625" style="0" customWidth="1"/>
    <col min="10242" max="10242" width="4.28125" style="0" customWidth="1"/>
    <col min="10243" max="10243" width="19.00390625" style="0" customWidth="1"/>
    <col min="10244" max="10244" width="21.7109375" style="0" customWidth="1"/>
    <col min="10245" max="10245" width="12.8515625" style="0" customWidth="1"/>
    <col min="10246" max="10246" width="12.421875" style="0" customWidth="1"/>
    <col min="10247" max="10247" width="19.28125" style="0" customWidth="1"/>
    <col min="10248" max="10248" width="16.28125" style="0" bestFit="1" customWidth="1"/>
    <col min="10249" max="10249" width="16.28125" style="0" customWidth="1"/>
    <col min="10250" max="10250" width="16.421875" style="0" customWidth="1"/>
    <col min="10251" max="10251" width="18.7109375" style="0" customWidth="1"/>
    <col min="10497" max="10497" width="3.00390625" style="0" customWidth="1"/>
    <col min="10498" max="10498" width="4.28125" style="0" customWidth="1"/>
    <col min="10499" max="10499" width="19.00390625" style="0" customWidth="1"/>
    <col min="10500" max="10500" width="21.7109375" style="0" customWidth="1"/>
    <col min="10501" max="10501" width="12.8515625" style="0" customWidth="1"/>
    <col min="10502" max="10502" width="12.421875" style="0" customWidth="1"/>
    <col min="10503" max="10503" width="19.28125" style="0" customWidth="1"/>
    <col min="10504" max="10504" width="16.28125" style="0" bestFit="1" customWidth="1"/>
    <col min="10505" max="10505" width="16.28125" style="0" customWidth="1"/>
    <col min="10506" max="10506" width="16.421875" style="0" customWidth="1"/>
    <col min="10507" max="10507" width="18.7109375" style="0" customWidth="1"/>
    <col min="10753" max="10753" width="3.00390625" style="0" customWidth="1"/>
    <col min="10754" max="10754" width="4.28125" style="0" customWidth="1"/>
    <col min="10755" max="10755" width="19.00390625" style="0" customWidth="1"/>
    <col min="10756" max="10756" width="21.7109375" style="0" customWidth="1"/>
    <col min="10757" max="10757" width="12.8515625" style="0" customWidth="1"/>
    <col min="10758" max="10758" width="12.421875" style="0" customWidth="1"/>
    <col min="10759" max="10759" width="19.28125" style="0" customWidth="1"/>
    <col min="10760" max="10760" width="16.28125" style="0" bestFit="1" customWidth="1"/>
    <col min="10761" max="10761" width="16.28125" style="0" customWidth="1"/>
    <col min="10762" max="10762" width="16.421875" style="0" customWidth="1"/>
    <col min="10763" max="10763" width="18.7109375" style="0" customWidth="1"/>
    <col min="11009" max="11009" width="3.00390625" style="0" customWidth="1"/>
    <col min="11010" max="11010" width="4.28125" style="0" customWidth="1"/>
    <col min="11011" max="11011" width="19.00390625" style="0" customWidth="1"/>
    <col min="11012" max="11012" width="21.7109375" style="0" customWidth="1"/>
    <col min="11013" max="11013" width="12.8515625" style="0" customWidth="1"/>
    <col min="11014" max="11014" width="12.421875" style="0" customWidth="1"/>
    <col min="11015" max="11015" width="19.28125" style="0" customWidth="1"/>
    <col min="11016" max="11016" width="16.28125" style="0" bestFit="1" customWidth="1"/>
    <col min="11017" max="11017" width="16.28125" style="0" customWidth="1"/>
    <col min="11018" max="11018" width="16.421875" style="0" customWidth="1"/>
    <col min="11019" max="11019" width="18.7109375" style="0" customWidth="1"/>
    <col min="11265" max="11265" width="3.00390625" style="0" customWidth="1"/>
    <col min="11266" max="11266" width="4.28125" style="0" customWidth="1"/>
    <col min="11267" max="11267" width="19.00390625" style="0" customWidth="1"/>
    <col min="11268" max="11268" width="21.7109375" style="0" customWidth="1"/>
    <col min="11269" max="11269" width="12.8515625" style="0" customWidth="1"/>
    <col min="11270" max="11270" width="12.421875" style="0" customWidth="1"/>
    <col min="11271" max="11271" width="19.28125" style="0" customWidth="1"/>
    <col min="11272" max="11272" width="16.28125" style="0" bestFit="1" customWidth="1"/>
    <col min="11273" max="11273" width="16.28125" style="0" customWidth="1"/>
    <col min="11274" max="11274" width="16.421875" style="0" customWidth="1"/>
    <col min="11275" max="11275" width="18.7109375" style="0" customWidth="1"/>
    <col min="11521" max="11521" width="3.00390625" style="0" customWidth="1"/>
    <col min="11522" max="11522" width="4.28125" style="0" customWidth="1"/>
    <col min="11523" max="11523" width="19.00390625" style="0" customWidth="1"/>
    <col min="11524" max="11524" width="21.7109375" style="0" customWidth="1"/>
    <col min="11525" max="11525" width="12.8515625" style="0" customWidth="1"/>
    <col min="11526" max="11526" width="12.421875" style="0" customWidth="1"/>
    <col min="11527" max="11527" width="19.28125" style="0" customWidth="1"/>
    <col min="11528" max="11528" width="16.28125" style="0" bestFit="1" customWidth="1"/>
    <col min="11529" max="11529" width="16.28125" style="0" customWidth="1"/>
    <col min="11530" max="11530" width="16.421875" style="0" customWidth="1"/>
    <col min="11531" max="11531" width="18.7109375" style="0" customWidth="1"/>
    <col min="11777" max="11777" width="3.00390625" style="0" customWidth="1"/>
    <col min="11778" max="11778" width="4.28125" style="0" customWidth="1"/>
    <col min="11779" max="11779" width="19.00390625" style="0" customWidth="1"/>
    <col min="11780" max="11780" width="21.7109375" style="0" customWidth="1"/>
    <col min="11781" max="11781" width="12.8515625" style="0" customWidth="1"/>
    <col min="11782" max="11782" width="12.421875" style="0" customWidth="1"/>
    <col min="11783" max="11783" width="19.28125" style="0" customWidth="1"/>
    <col min="11784" max="11784" width="16.28125" style="0" bestFit="1" customWidth="1"/>
    <col min="11785" max="11785" width="16.28125" style="0" customWidth="1"/>
    <col min="11786" max="11786" width="16.421875" style="0" customWidth="1"/>
    <col min="11787" max="11787" width="18.7109375" style="0" customWidth="1"/>
    <col min="12033" max="12033" width="3.00390625" style="0" customWidth="1"/>
    <col min="12034" max="12034" width="4.28125" style="0" customWidth="1"/>
    <col min="12035" max="12035" width="19.00390625" style="0" customWidth="1"/>
    <col min="12036" max="12036" width="21.7109375" style="0" customWidth="1"/>
    <col min="12037" max="12037" width="12.8515625" style="0" customWidth="1"/>
    <col min="12038" max="12038" width="12.421875" style="0" customWidth="1"/>
    <col min="12039" max="12039" width="19.28125" style="0" customWidth="1"/>
    <col min="12040" max="12040" width="16.28125" style="0" bestFit="1" customWidth="1"/>
    <col min="12041" max="12041" width="16.28125" style="0" customWidth="1"/>
    <col min="12042" max="12042" width="16.421875" style="0" customWidth="1"/>
    <col min="12043" max="12043" width="18.7109375" style="0" customWidth="1"/>
    <col min="12289" max="12289" width="3.00390625" style="0" customWidth="1"/>
    <col min="12290" max="12290" width="4.28125" style="0" customWidth="1"/>
    <col min="12291" max="12291" width="19.00390625" style="0" customWidth="1"/>
    <col min="12292" max="12292" width="21.7109375" style="0" customWidth="1"/>
    <col min="12293" max="12293" width="12.8515625" style="0" customWidth="1"/>
    <col min="12294" max="12294" width="12.421875" style="0" customWidth="1"/>
    <col min="12295" max="12295" width="19.28125" style="0" customWidth="1"/>
    <col min="12296" max="12296" width="16.28125" style="0" bestFit="1" customWidth="1"/>
    <col min="12297" max="12297" width="16.28125" style="0" customWidth="1"/>
    <col min="12298" max="12298" width="16.421875" style="0" customWidth="1"/>
    <col min="12299" max="12299" width="18.7109375" style="0" customWidth="1"/>
    <col min="12545" max="12545" width="3.00390625" style="0" customWidth="1"/>
    <col min="12546" max="12546" width="4.28125" style="0" customWidth="1"/>
    <col min="12547" max="12547" width="19.00390625" style="0" customWidth="1"/>
    <col min="12548" max="12548" width="21.7109375" style="0" customWidth="1"/>
    <col min="12549" max="12549" width="12.8515625" style="0" customWidth="1"/>
    <col min="12550" max="12550" width="12.421875" style="0" customWidth="1"/>
    <col min="12551" max="12551" width="19.28125" style="0" customWidth="1"/>
    <col min="12552" max="12552" width="16.28125" style="0" bestFit="1" customWidth="1"/>
    <col min="12553" max="12553" width="16.28125" style="0" customWidth="1"/>
    <col min="12554" max="12554" width="16.421875" style="0" customWidth="1"/>
    <col min="12555" max="12555" width="18.7109375" style="0" customWidth="1"/>
    <col min="12801" max="12801" width="3.00390625" style="0" customWidth="1"/>
    <col min="12802" max="12802" width="4.28125" style="0" customWidth="1"/>
    <col min="12803" max="12803" width="19.00390625" style="0" customWidth="1"/>
    <col min="12804" max="12804" width="21.7109375" style="0" customWidth="1"/>
    <col min="12805" max="12805" width="12.8515625" style="0" customWidth="1"/>
    <col min="12806" max="12806" width="12.421875" style="0" customWidth="1"/>
    <col min="12807" max="12807" width="19.28125" style="0" customWidth="1"/>
    <col min="12808" max="12808" width="16.28125" style="0" bestFit="1" customWidth="1"/>
    <col min="12809" max="12809" width="16.28125" style="0" customWidth="1"/>
    <col min="12810" max="12810" width="16.421875" style="0" customWidth="1"/>
    <col min="12811" max="12811" width="18.7109375" style="0" customWidth="1"/>
    <col min="13057" max="13057" width="3.00390625" style="0" customWidth="1"/>
    <col min="13058" max="13058" width="4.28125" style="0" customWidth="1"/>
    <col min="13059" max="13059" width="19.00390625" style="0" customWidth="1"/>
    <col min="13060" max="13060" width="21.7109375" style="0" customWidth="1"/>
    <col min="13061" max="13061" width="12.8515625" style="0" customWidth="1"/>
    <col min="13062" max="13062" width="12.421875" style="0" customWidth="1"/>
    <col min="13063" max="13063" width="19.28125" style="0" customWidth="1"/>
    <col min="13064" max="13064" width="16.28125" style="0" bestFit="1" customWidth="1"/>
    <col min="13065" max="13065" width="16.28125" style="0" customWidth="1"/>
    <col min="13066" max="13066" width="16.421875" style="0" customWidth="1"/>
    <col min="13067" max="13067" width="18.7109375" style="0" customWidth="1"/>
    <col min="13313" max="13313" width="3.00390625" style="0" customWidth="1"/>
    <col min="13314" max="13314" width="4.28125" style="0" customWidth="1"/>
    <col min="13315" max="13315" width="19.00390625" style="0" customWidth="1"/>
    <col min="13316" max="13316" width="21.7109375" style="0" customWidth="1"/>
    <col min="13317" max="13317" width="12.8515625" style="0" customWidth="1"/>
    <col min="13318" max="13318" width="12.421875" style="0" customWidth="1"/>
    <col min="13319" max="13319" width="19.28125" style="0" customWidth="1"/>
    <col min="13320" max="13320" width="16.28125" style="0" bestFit="1" customWidth="1"/>
    <col min="13321" max="13321" width="16.28125" style="0" customWidth="1"/>
    <col min="13322" max="13322" width="16.421875" style="0" customWidth="1"/>
    <col min="13323" max="13323" width="18.7109375" style="0" customWidth="1"/>
    <col min="13569" max="13569" width="3.00390625" style="0" customWidth="1"/>
    <col min="13570" max="13570" width="4.28125" style="0" customWidth="1"/>
    <col min="13571" max="13571" width="19.00390625" style="0" customWidth="1"/>
    <col min="13572" max="13572" width="21.7109375" style="0" customWidth="1"/>
    <col min="13573" max="13573" width="12.8515625" style="0" customWidth="1"/>
    <col min="13574" max="13574" width="12.421875" style="0" customWidth="1"/>
    <col min="13575" max="13575" width="19.28125" style="0" customWidth="1"/>
    <col min="13576" max="13576" width="16.28125" style="0" bestFit="1" customWidth="1"/>
    <col min="13577" max="13577" width="16.28125" style="0" customWidth="1"/>
    <col min="13578" max="13578" width="16.421875" style="0" customWidth="1"/>
    <col min="13579" max="13579" width="18.7109375" style="0" customWidth="1"/>
    <col min="13825" max="13825" width="3.00390625" style="0" customWidth="1"/>
    <col min="13826" max="13826" width="4.28125" style="0" customWidth="1"/>
    <col min="13827" max="13827" width="19.00390625" style="0" customWidth="1"/>
    <col min="13828" max="13828" width="21.7109375" style="0" customWidth="1"/>
    <col min="13829" max="13829" width="12.8515625" style="0" customWidth="1"/>
    <col min="13830" max="13830" width="12.421875" style="0" customWidth="1"/>
    <col min="13831" max="13831" width="19.28125" style="0" customWidth="1"/>
    <col min="13832" max="13832" width="16.28125" style="0" bestFit="1" customWidth="1"/>
    <col min="13833" max="13833" width="16.28125" style="0" customWidth="1"/>
    <col min="13834" max="13834" width="16.421875" style="0" customWidth="1"/>
    <col min="13835" max="13835" width="18.7109375" style="0" customWidth="1"/>
    <col min="14081" max="14081" width="3.00390625" style="0" customWidth="1"/>
    <col min="14082" max="14082" width="4.28125" style="0" customWidth="1"/>
    <col min="14083" max="14083" width="19.00390625" style="0" customWidth="1"/>
    <col min="14084" max="14084" width="21.7109375" style="0" customWidth="1"/>
    <col min="14085" max="14085" width="12.8515625" style="0" customWidth="1"/>
    <col min="14086" max="14086" width="12.421875" style="0" customWidth="1"/>
    <col min="14087" max="14087" width="19.28125" style="0" customWidth="1"/>
    <col min="14088" max="14088" width="16.28125" style="0" bestFit="1" customWidth="1"/>
    <col min="14089" max="14089" width="16.28125" style="0" customWidth="1"/>
    <col min="14090" max="14090" width="16.421875" style="0" customWidth="1"/>
    <col min="14091" max="14091" width="18.7109375" style="0" customWidth="1"/>
    <col min="14337" max="14337" width="3.00390625" style="0" customWidth="1"/>
    <col min="14338" max="14338" width="4.28125" style="0" customWidth="1"/>
    <col min="14339" max="14339" width="19.00390625" style="0" customWidth="1"/>
    <col min="14340" max="14340" width="21.7109375" style="0" customWidth="1"/>
    <col min="14341" max="14341" width="12.8515625" style="0" customWidth="1"/>
    <col min="14342" max="14342" width="12.421875" style="0" customWidth="1"/>
    <col min="14343" max="14343" width="19.28125" style="0" customWidth="1"/>
    <col min="14344" max="14344" width="16.28125" style="0" bestFit="1" customWidth="1"/>
    <col min="14345" max="14345" width="16.28125" style="0" customWidth="1"/>
    <col min="14346" max="14346" width="16.421875" style="0" customWidth="1"/>
    <col min="14347" max="14347" width="18.7109375" style="0" customWidth="1"/>
    <col min="14593" max="14593" width="3.00390625" style="0" customWidth="1"/>
    <col min="14594" max="14594" width="4.28125" style="0" customWidth="1"/>
    <col min="14595" max="14595" width="19.00390625" style="0" customWidth="1"/>
    <col min="14596" max="14596" width="21.7109375" style="0" customWidth="1"/>
    <col min="14597" max="14597" width="12.8515625" style="0" customWidth="1"/>
    <col min="14598" max="14598" width="12.421875" style="0" customWidth="1"/>
    <col min="14599" max="14599" width="19.28125" style="0" customWidth="1"/>
    <col min="14600" max="14600" width="16.28125" style="0" bestFit="1" customWidth="1"/>
    <col min="14601" max="14601" width="16.28125" style="0" customWidth="1"/>
    <col min="14602" max="14602" width="16.421875" style="0" customWidth="1"/>
    <col min="14603" max="14603" width="18.7109375" style="0" customWidth="1"/>
    <col min="14849" max="14849" width="3.00390625" style="0" customWidth="1"/>
    <col min="14850" max="14850" width="4.28125" style="0" customWidth="1"/>
    <col min="14851" max="14851" width="19.00390625" style="0" customWidth="1"/>
    <col min="14852" max="14852" width="21.7109375" style="0" customWidth="1"/>
    <col min="14853" max="14853" width="12.8515625" style="0" customWidth="1"/>
    <col min="14854" max="14854" width="12.421875" style="0" customWidth="1"/>
    <col min="14855" max="14855" width="19.28125" style="0" customWidth="1"/>
    <col min="14856" max="14856" width="16.28125" style="0" bestFit="1" customWidth="1"/>
    <col min="14857" max="14857" width="16.28125" style="0" customWidth="1"/>
    <col min="14858" max="14858" width="16.421875" style="0" customWidth="1"/>
    <col min="14859" max="14859" width="18.7109375" style="0" customWidth="1"/>
    <col min="15105" max="15105" width="3.00390625" style="0" customWidth="1"/>
    <col min="15106" max="15106" width="4.28125" style="0" customWidth="1"/>
    <col min="15107" max="15107" width="19.00390625" style="0" customWidth="1"/>
    <col min="15108" max="15108" width="21.7109375" style="0" customWidth="1"/>
    <col min="15109" max="15109" width="12.8515625" style="0" customWidth="1"/>
    <col min="15110" max="15110" width="12.421875" style="0" customWidth="1"/>
    <col min="15111" max="15111" width="19.28125" style="0" customWidth="1"/>
    <col min="15112" max="15112" width="16.28125" style="0" bestFit="1" customWidth="1"/>
    <col min="15113" max="15113" width="16.28125" style="0" customWidth="1"/>
    <col min="15114" max="15114" width="16.421875" style="0" customWidth="1"/>
    <col min="15115" max="15115" width="18.7109375" style="0" customWidth="1"/>
    <col min="15361" max="15361" width="3.00390625" style="0" customWidth="1"/>
    <col min="15362" max="15362" width="4.28125" style="0" customWidth="1"/>
    <col min="15363" max="15363" width="19.00390625" style="0" customWidth="1"/>
    <col min="15364" max="15364" width="21.7109375" style="0" customWidth="1"/>
    <col min="15365" max="15365" width="12.8515625" style="0" customWidth="1"/>
    <col min="15366" max="15366" width="12.421875" style="0" customWidth="1"/>
    <col min="15367" max="15367" width="19.28125" style="0" customWidth="1"/>
    <col min="15368" max="15368" width="16.28125" style="0" bestFit="1" customWidth="1"/>
    <col min="15369" max="15369" width="16.28125" style="0" customWidth="1"/>
    <col min="15370" max="15370" width="16.421875" style="0" customWidth="1"/>
    <col min="15371" max="15371" width="18.7109375" style="0" customWidth="1"/>
    <col min="15617" max="15617" width="3.00390625" style="0" customWidth="1"/>
    <col min="15618" max="15618" width="4.28125" style="0" customWidth="1"/>
    <col min="15619" max="15619" width="19.00390625" style="0" customWidth="1"/>
    <col min="15620" max="15620" width="21.7109375" style="0" customWidth="1"/>
    <col min="15621" max="15621" width="12.8515625" style="0" customWidth="1"/>
    <col min="15622" max="15622" width="12.421875" style="0" customWidth="1"/>
    <col min="15623" max="15623" width="19.28125" style="0" customWidth="1"/>
    <col min="15624" max="15624" width="16.28125" style="0" bestFit="1" customWidth="1"/>
    <col min="15625" max="15625" width="16.28125" style="0" customWidth="1"/>
    <col min="15626" max="15626" width="16.421875" style="0" customWidth="1"/>
    <col min="15627" max="15627" width="18.7109375" style="0" customWidth="1"/>
    <col min="15873" max="15873" width="3.00390625" style="0" customWidth="1"/>
    <col min="15874" max="15874" width="4.28125" style="0" customWidth="1"/>
    <col min="15875" max="15875" width="19.00390625" style="0" customWidth="1"/>
    <col min="15876" max="15876" width="21.7109375" style="0" customWidth="1"/>
    <col min="15877" max="15877" width="12.8515625" style="0" customWidth="1"/>
    <col min="15878" max="15878" width="12.421875" style="0" customWidth="1"/>
    <col min="15879" max="15879" width="19.28125" style="0" customWidth="1"/>
    <col min="15880" max="15880" width="16.28125" style="0" bestFit="1" customWidth="1"/>
    <col min="15881" max="15881" width="16.28125" style="0" customWidth="1"/>
    <col min="15882" max="15882" width="16.421875" style="0" customWidth="1"/>
    <col min="15883" max="15883" width="18.7109375" style="0" customWidth="1"/>
    <col min="16129" max="16129" width="3.00390625" style="0" customWidth="1"/>
    <col min="16130" max="16130" width="4.28125" style="0" customWidth="1"/>
    <col min="16131" max="16131" width="19.00390625" style="0" customWidth="1"/>
    <col min="16132" max="16132" width="21.7109375" style="0" customWidth="1"/>
    <col min="16133" max="16133" width="12.8515625" style="0" customWidth="1"/>
    <col min="16134" max="16134" width="12.421875" style="0" customWidth="1"/>
    <col min="16135" max="16135" width="19.28125" style="0" customWidth="1"/>
    <col min="16136" max="16136" width="16.28125" style="0" bestFit="1" customWidth="1"/>
    <col min="16137" max="16137" width="16.28125" style="0" customWidth="1"/>
    <col min="16138" max="16138" width="16.421875" style="0" customWidth="1"/>
    <col min="16139" max="16139" width="18.7109375" style="0" customWidth="1"/>
  </cols>
  <sheetData>
    <row r="1" spans="2:11" ht="15">
      <c r="B1" s="243"/>
      <c r="C1" s="243"/>
      <c r="D1" s="243"/>
      <c r="E1" s="243"/>
      <c r="F1" s="243"/>
      <c r="G1" s="243"/>
      <c r="H1" s="243"/>
      <c r="I1" s="243"/>
      <c r="J1" s="243"/>
      <c r="K1" s="243"/>
    </row>
    <row r="2" spans="2:11" ht="52.5" customHeight="1">
      <c r="B2" s="293" t="s">
        <v>1251</v>
      </c>
      <c r="C2" s="293"/>
      <c r="D2" s="293"/>
      <c r="E2" s="293"/>
      <c r="F2" s="293"/>
      <c r="G2" s="293"/>
      <c r="H2" s="293"/>
      <c r="I2" s="293"/>
      <c r="J2" s="293"/>
      <c r="K2" s="293"/>
    </row>
    <row r="3" spans="2:11" ht="15">
      <c r="B3" s="263"/>
      <c r="C3" s="263"/>
      <c r="D3" s="263"/>
      <c r="E3" s="263"/>
      <c r="F3" s="263"/>
      <c r="G3" s="263"/>
      <c r="H3" s="263"/>
      <c r="I3" s="263"/>
      <c r="J3" s="263"/>
      <c r="K3" s="263"/>
    </row>
    <row r="4" spans="2:11" ht="15.75" thickBot="1">
      <c r="B4" s="219"/>
      <c r="C4" s="244"/>
      <c r="D4" s="244"/>
      <c r="E4" s="219"/>
      <c r="F4" s="245"/>
      <c r="G4" s="245"/>
      <c r="H4" s="245"/>
      <c r="I4" s="245"/>
      <c r="J4" s="245"/>
      <c r="K4" s="246" t="s">
        <v>1212</v>
      </c>
    </row>
    <row r="5" spans="2:11" ht="35.25" customHeight="1">
      <c r="B5" s="299" t="s">
        <v>1106</v>
      </c>
      <c r="C5" s="296" t="s">
        <v>1213</v>
      </c>
      <c r="D5" s="296" t="s">
        <v>1214</v>
      </c>
      <c r="E5" s="296" t="s">
        <v>1215</v>
      </c>
      <c r="F5" s="296" t="s">
        <v>1216</v>
      </c>
      <c r="G5" s="298" t="s">
        <v>1217</v>
      </c>
      <c r="H5" s="298"/>
      <c r="I5" s="296" t="s">
        <v>1218</v>
      </c>
      <c r="J5" s="296" t="s">
        <v>1219</v>
      </c>
      <c r="K5" s="281" t="s">
        <v>1220</v>
      </c>
    </row>
    <row r="6" spans="2:11" ht="35.25" customHeight="1">
      <c r="B6" s="300"/>
      <c r="C6" s="297"/>
      <c r="D6" s="297"/>
      <c r="E6" s="297"/>
      <c r="F6" s="297"/>
      <c r="G6" s="248" t="s">
        <v>1221</v>
      </c>
      <c r="H6" s="248" t="s">
        <v>1222</v>
      </c>
      <c r="I6" s="297"/>
      <c r="J6" s="297"/>
      <c r="K6" s="282"/>
    </row>
    <row r="7" spans="2:11" ht="75">
      <c r="B7" s="249">
        <v>1</v>
      </c>
      <c r="C7" s="250" t="s">
        <v>1142</v>
      </c>
      <c r="D7" s="250" t="s">
        <v>1223</v>
      </c>
      <c r="E7" s="250" t="s">
        <v>1203</v>
      </c>
      <c r="F7" s="250" t="s">
        <v>1224</v>
      </c>
      <c r="G7" s="251" t="s">
        <v>1205</v>
      </c>
      <c r="H7" s="252">
        <v>307528903</v>
      </c>
      <c r="I7" s="253">
        <v>26000000</v>
      </c>
      <c r="J7" s="254">
        <f>20000000+6000000</f>
        <v>26000000</v>
      </c>
      <c r="K7" s="255" t="s">
        <v>1225</v>
      </c>
    </row>
    <row r="8" spans="2:11" ht="15" customHeight="1">
      <c r="B8" s="283">
        <f>+B7+1</f>
        <v>2</v>
      </c>
      <c r="C8" s="285" t="s">
        <v>1142</v>
      </c>
      <c r="D8" s="285" t="s">
        <v>1226</v>
      </c>
      <c r="E8" s="287" t="s">
        <v>1203</v>
      </c>
      <c r="F8" s="285" t="s">
        <v>1224</v>
      </c>
      <c r="G8" s="285" t="s">
        <v>1205</v>
      </c>
      <c r="H8" s="289">
        <v>307528903</v>
      </c>
      <c r="I8" s="285">
        <v>1500000</v>
      </c>
      <c r="J8" s="291">
        <v>1500000</v>
      </c>
      <c r="K8" s="279" t="s">
        <v>1225</v>
      </c>
    </row>
    <row r="9" spans="2:11" ht="45" customHeight="1">
      <c r="B9" s="284"/>
      <c r="C9" s="286"/>
      <c r="D9" s="286"/>
      <c r="E9" s="288"/>
      <c r="F9" s="286"/>
      <c r="G9" s="286"/>
      <c r="H9" s="290"/>
      <c r="I9" s="286"/>
      <c r="J9" s="292"/>
      <c r="K9" s="280"/>
    </row>
    <row r="10" spans="2:11" ht="90">
      <c r="B10" s="249">
        <v>3</v>
      </c>
      <c r="C10" s="250" t="s">
        <v>1142</v>
      </c>
      <c r="D10" s="250" t="s">
        <v>1227</v>
      </c>
      <c r="E10" s="250" t="s">
        <v>1203</v>
      </c>
      <c r="F10" s="250" t="s">
        <v>1228</v>
      </c>
      <c r="G10" s="251" t="s">
        <v>1210</v>
      </c>
      <c r="H10" s="252">
        <v>300935078</v>
      </c>
      <c r="I10" s="253"/>
      <c r="J10" s="254"/>
      <c r="K10" s="255" t="s">
        <v>1225</v>
      </c>
    </row>
    <row r="11" spans="2:11" ht="15.75" thickBot="1">
      <c r="B11" s="256"/>
      <c r="C11" s="257" t="s">
        <v>1211</v>
      </c>
      <c r="D11" s="257" t="s">
        <v>4</v>
      </c>
      <c r="E11" s="257" t="s">
        <v>4</v>
      </c>
      <c r="F11" s="257" t="s">
        <v>4</v>
      </c>
      <c r="G11" s="257" t="s">
        <v>4</v>
      </c>
      <c r="H11" s="257" t="s">
        <v>4</v>
      </c>
      <c r="I11" s="258">
        <f>SUM(I7:I10)</f>
        <v>27500000</v>
      </c>
      <c r="J11" s="258">
        <f>SUM(J7:J10)</f>
        <v>27500000</v>
      </c>
      <c r="K11" s="259" t="s">
        <v>4</v>
      </c>
    </row>
  </sheetData>
  <mergeCells count="21">
    <mergeCell ref="B2:K2"/>
    <mergeCell ref="B3:K3"/>
    <mergeCell ref="B5:B6"/>
    <mergeCell ref="C5:C6"/>
    <mergeCell ref="D5:D6"/>
    <mergeCell ref="E5:E6"/>
    <mergeCell ref="F5:F6"/>
    <mergeCell ref="G5:H5"/>
    <mergeCell ref="I5:I6"/>
    <mergeCell ref="J5:J6"/>
    <mergeCell ref="K8:K9"/>
    <mergeCell ref="K5:K6"/>
    <mergeCell ref="B8:B9"/>
    <mergeCell ref="C8:C9"/>
    <mergeCell ref="D8:D9"/>
    <mergeCell ref="E8:E9"/>
    <mergeCell ref="F8:F9"/>
    <mergeCell ref="G8:G9"/>
    <mergeCell ref="H8:H9"/>
    <mergeCell ref="I8:I9"/>
    <mergeCell ref="J8:J9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11"/>
  <sheetViews>
    <sheetView workbookViewId="0" topLeftCell="A1">
      <selection activeCell="A3" sqref="A3:J3"/>
    </sheetView>
  </sheetViews>
  <sheetFormatPr defaultColWidth="9.140625" defaultRowHeight="15"/>
  <cols>
    <col min="1" max="1" width="4.28125" style="0" customWidth="1"/>
    <col min="2" max="2" width="19.00390625" style="260" customWidth="1"/>
    <col min="3" max="3" width="21.7109375" style="260" customWidth="1"/>
    <col min="4" max="4" width="12.8515625" style="0" customWidth="1"/>
    <col min="5" max="5" width="12.421875" style="0" customWidth="1"/>
    <col min="6" max="6" width="19.28125" style="0" customWidth="1"/>
    <col min="7" max="7" width="16.28125" style="0" bestFit="1" customWidth="1"/>
    <col min="8" max="8" width="16.28125" style="0" customWidth="1"/>
    <col min="9" max="9" width="16.421875" style="0" customWidth="1"/>
    <col min="10" max="10" width="18.7109375" style="0" customWidth="1"/>
    <col min="257" max="257" width="4.28125" style="0" customWidth="1"/>
    <col min="258" max="258" width="19.00390625" style="0" customWidth="1"/>
    <col min="259" max="259" width="21.7109375" style="0" customWidth="1"/>
    <col min="260" max="260" width="12.8515625" style="0" customWidth="1"/>
    <col min="261" max="261" width="12.421875" style="0" customWidth="1"/>
    <col min="262" max="262" width="19.28125" style="0" customWidth="1"/>
    <col min="263" max="263" width="16.28125" style="0" bestFit="1" customWidth="1"/>
    <col min="264" max="264" width="16.28125" style="0" customWidth="1"/>
    <col min="265" max="265" width="16.421875" style="0" customWidth="1"/>
    <col min="266" max="266" width="18.7109375" style="0" customWidth="1"/>
    <col min="513" max="513" width="4.28125" style="0" customWidth="1"/>
    <col min="514" max="514" width="19.00390625" style="0" customWidth="1"/>
    <col min="515" max="515" width="21.7109375" style="0" customWidth="1"/>
    <col min="516" max="516" width="12.8515625" style="0" customWidth="1"/>
    <col min="517" max="517" width="12.421875" style="0" customWidth="1"/>
    <col min="518" max="518" width="19.28125" style="0" customWidth="1"/>
    <col min="519" max="519" width="16.28125" style="0" bestFit="1" customWidth="1"/>
    <col min="520" max="520" width="16.28125" style="0" customWidth="1"/>
    <col min="521" max="521" width="16.421875" style="0" customWidth="1"/>
    <col min="522" max="522" width="18.7109375" style="0" customWidth="1"/>
    <col min="769" max="769" width="4.28125" style="0" customWidth="1"/>
    <col min="770" max="770" width="19.00390625" style="0" customWidth="1"/>
    <col min="771" max="771" width="21.7109375" style="0" customWidth="1"/>
    <col min="772" max="772" width="12.8515625" style="0" customWidth="1"/>
    <col min="773" max="773" width="12.421875" style="0" customWidth="1"/>
    <col min="774" max="774" width="19.28125" style="0" customWidth="1"/>
    <col min="775" max="775" width="16.28125" style="0" bestFit="1" customWidth="1"/>
    <col min="776" max="776" width="16.28125" style="0" customWidth="1"/>
    <col min="777" max="777" width="16.421875" style="0" customWidth="1"/>
    <col min="778" max="778" width="18.7109375" style="0" customWidth="1"/>
    <col min="1025" max="1025" width="4.28125" style="0" customWidth="1"/>
    <col min="1026" max="1026" width="19.00390625" style="0" customWidth="1"/>
    <col min="1027" max="1027" width="21.7109375" style="0" customWidth="1"/>
    <col min="1028" max="1028" width="12.8515625" style="0" customWidth="1"/>
    <col min="1029" max="1029" width="12.421875" style="0" customWidth="1"/>
    <col min="1030" max="1030" width="19.28125" style="0" customWidth="1"/>
    <col min="1031" max="1031" width="16.28125" style="0" bestFit="1" customWidth="1"/>
    <col min="1032" max="1032" width="16.28125" style="0" customWidth="1"/>
    <col min="1033" max="1033" width="16.421875" style="0" customWidth="1"/>
    <col min="1034" max="1034" width="18.7109375" style="0" customWidth="1"/>
    <col min="1281" max="1281" width="4.28125" style="0" customWidth="1"/>
    <col min="1282" max="1282" width="19.00390625" style="0" customWidth="1"/>
    <col min="1283" max="1283" width="21.7109375" style="0" customWidth="1"/>
    <col min="1284" max="1284" width="12.8515625" style="0" customWidth="1"/>
    <col min="1285" max="1285" width="12.421875" style="0" customWidth="1"/>
    <col min="1286" max="1286" width="19.28125" style="0" customWidth="1"/>
    <col min="1287" max="1287" width="16.28125" style="0" bestFit="1" customWidth="1"/>
    <col min="1288" max="1288" width="16.28125" style="0" customWidth="1"/>
    <col min="1289" max="1289" width="16.421875" style="0" customWidth="1"/>
    <col min="1290" max="1290" width="18.7109375" style="0" customWidth="1"/>
    <col min="1537" max="1537" width="4.28125" style="0" customWidth="1"/>
    <col min="1538" max="1538" width="19.00390625" style="0" customWidth="1"/>
    <col min="1539" max="1539" width="21.7109375" style="0" customWidth="1"/>
    <col min="1540" max="1540" width="12.8515625" style="0" customWidth="1"/>
    <col min="1541" max="1541" width="12.421875" style="0" customWidth="1"/>
    <col min="1542" max="1542" width="19.28125" style="0" customWidth="1"/>
    <col min="1543" max="1543" width="16.28125" style="0" bestFit="1" customWidth="1"/>
    <col min="1544" max="1544" width="16.28125" style="0" customWidth="1"/>
    <col min="1545" max="1545" width="16.421875" style="0" customWidth="1"/>
    <col min="1546" max="1546" width="18.7109375" style="0" customWidth="1"/>
    <col min="1793" max="1793" width="4.28125" style="0" customWidth="1"/>
    <col min="1794" max="1794" width="19.00390625" style="0" customWidth="1"/>
    <col min="1795" max="1795" width="21.7109375" style="0" customWidth="1"/>
    <col min="1796" max="1796" width="12.8515625" style="0" customWidth="1"/>
    <col min="1797" max="1797" width="12.421875" style="0" customWidth="1"/>
    <col min="1798" max="1798" width="19.28125" style="0" customWidth="1"/>
    <col min="1799" max="1799" width="16.28125" style="0" bestFit="1" customWidth="1"/>
    <col min="1800" max="1800" width="16.28125" style="0" customWidth="1"/>
    <col min="1801" max="1801" width="16.421875" style="0" customWidth="1"/>
    <col min="1802" max="1802" width="18.7109375" style="0" customWidth="1"/>
    <col min="2049" max="2049" width="4.28125" style="0" customWidth="1"/>
    <col min="2050" max="2050" width="19.00390625" style="0" customWidth="1"/>
    <col min="2051" max="2051" width="21.7109375" style="0" customWidth="1"/>
    <col min="2052" max="2052" width="12.8515625" style="0" customWidth="1"/>
    <col min="2053" max="2053" width="12.421875" style="0" customWidth="1"/>
    <col min="2054" max="2054" width="19.28125" style="0" customWidth="1"/>
    <col min="2055" max="2055" width="16.28125" style="0" bestFit="1" customWidth="1"/>
    <col min="2056" max="2056" width="16.28125" style="0" customWidth="1"/>
    <col min="2057" max="2057" width="16.421875" style="0" customWidth="1"/>
    <col min="2058" max="2058" width="18.7109375" style="0" customWidth="1"/>
    <col min="2305" max="2305" width="4.28125" style="0" customWidth="1"/>
    <col min="2306" max="2306" width="19.00390625" style="0" customWidth="1"/>
    <col min="2307" max="2307" width="21.7109375" style="0" customWidth="1"/>
    <col min="2308" max="2308" width="12.8515625" style="0" customWidth="1"/>
    <col min="2309" max="2309" width="12.421875" style="0" customWidth="1"/>
    <col min="2310" max="2310" width="19.28125" style="0" customWidth="1"/>
    <col min="2311" max="2311" width="16.28125" style="0" bestFit="1" customWidth="1"/>
    <col min="2312" max="2312" width="16.28125" style="0" customWidth="1"/>
    <col min="2313" max="2313" width="16.421875" style="0" customWidth="1"/>
    <col min="2314" max="2314" width="18.7109375" style="0" customWidth="1"/>
    <col min="2561" max="2561" width="4.28125" style="0" customWidth="1"/>
    <col min="2562" max="2562" width="19.00390625" style="0" customWidth="1"/>
    <col min="2563" max="2563" width="21.7109375" style="0" customWidth="1"/>
    <col min="2564" max="2564" width="12.8515625" style="0" customWidth="1"/>
    <col min="2565" max="2565" width="12.421875" style="0" customWidth="1"/>
    <col min="2566" max="2566" width="19.28125" style="0" customWidth="1"/>
    <col min="2567" max="2567" width="16.28125" style="0" bestFit="1" customWidth="1"/>
    <col min="2568" max="2568" width="16.28125" style="0" customWidth="1"/>
    <col min="2569" max="2569" width="16.421875" style="0" customWidth="1"/>
    <col min="2570" max="2570" width="18.7109375" style="0" customWidth="1"/>
    <col min="2817" max="2817" width="4.28125" style="0" customWidth="1"/>
    <col min="2818" max="2818" width="19.00390625" style="0" customWidth="1"/>
    <col min="2819" max="2819" width="21.7109375" style="0" customWidth="1"/>
    <col min="2820" max="2820" width="12.8515625" style="0" customWidth="1"/>
    <col min="2821" max="2821" width="12.421875" style="0" customWidth="1"/>
    <col min="2822" max="2822" width="19.28125" style="0" customWidth="1"/>
    <col min="2823" max="2823" width="16.28125" style="0" bestFit="1" customWidth="1"/>
    <col min="2824" max="2824" width="16.28125" style="0" customWidth="1"/>
    <col min="2825" max="2825" width="16.421875" style="0" customWidth="1"/>
    <col min="2826" max="2826" width="18.7109375" style="0" customWidth="1"/>
    <col min="3073" max="3073" width="4.28125" style="0" customWidth="1"/>
    <col min="3074" max="3074" width="19.00390625" style="0" customWidth="1"/>
    <col min="3075" max="3075" width="21.7109375" style="0" customWidth="1"/>
    <col min="3076" max="3076" width="12.8515625" style="0" customWidth="1"/>
    <col min="3077" max="3077" width="12.421875" style="0" customWidth="1"/>
    <col min="3078" max="3078" width="19.28125" style="0" customWidth="1"/>
    <col min="3079" max="3079" width="16.28125" style="0" bestFit="1" customWidth="1"/>
    <col min="3080" max="3080" width="16.28125" style="0" customWidth="1"/>
    <col min="3081" max="3081" width="16.421875" style="0" customWidth="1"/>
    <col min="3082" max="3082" width="18.7109375" style="0" customWidth="1"/>
    <col min="3329" max="3329" width="4.28125" style="0" customWidth="1"/>
    <col min="3330" max="3330" width="19.00390625" style="0" customWidth="1"/>
    <col min="3331" max="3331" width="21.7109375" style="0" customWidth="1"/>
    <col min="3332" max="3332" width="12.8515625" style="0" customWidth="1"/>
    <col min="3333" max="3333" width="12.421875" style="0" customWidth="1"/>
    <col min="3334" max="3334" width="19.28125" style="0" customWidth="1"/>
    <col min="3335" max="3335" width="16.28125" style="0" bestFit="1" customWidth="1"/>
    <col min="3336" max="3336" width="16.28125" style="0" customWidth="1"/>
    <col min="3337" max="3337" width="16.421875" style="0" customWidth="1"/>
    <col min="3338" max="3338" width="18.7109375" style="0" customWidth="1"/>
    <col min="3585" max="3585" width="4.28125" style="0" customWidth="1"/>
    <col min="3586" max="3586" width="19.00390625" style="0" customWidth="1"/>
    <col min="3587" max="3587" width="21.7109375" style="0" customWidth="1"/>
    <col min="3588" max="3588" width="12.8515625" style="0" customWidth="1"/>
    <col min="3589" max="3589" width="12.421875" style="0" customWidth="1"/>
    <col min="3590" max="3590" width="19.28125" style="0" customWidth="1"/>
    <col min="3591" max="3591" width="16.28125" style="0" bestFit="1" customWidth="1"/>
    <col min="3592" max="3592" width="16.28125" style="0" customWidth="1"/>
    <col min="3593" max="3593" width="16.421875" style="0" customWidth="1"/>
    <col min="3594" max="3594" width="18.7109375" style="0" customWidth="1"/>
    <col min="3841" max="3841" width="4.28125" style="0" customWidth="1"/>
    <col min="3842" max="3842" width="19.00390625" style="0" customWidth="1"/>
    <col min="3843" max="3843" width="21.7109375" style="0" customWidth="1"/>
    <col min="3844" max="3844" width="12.8515625" style="0" customWidth="1"/>
    <col min="3845" max="3845" width="12.421875" style="0" customWidth="1"/>
    <col min="3846" max="3846" width="19.28125" style="0" customWidth="1"/>
    <col min="3847" max="3847" width="16.28125" style="0" bestFit="1" customWidth="1"/>
    <col min="3848" max="3848" width="16.28125" style="0" customWidth="1"/>
    <col min="3849" max="3849" width="16.421875" style="0" customWidth="1"/>
    <col min="3850" max="3850" width="18.7109375" style="0" customWidth="1"/>
    <col min="4097" max="4097" width="4.28125" style="0" customWidth="1"/>
    <col min="4098" max="4098" width="19.00390625" style="0" customWidth="1"/>
    <col min="4099" max="4099" width="21.7109375" style="0" customWidth="1"/>
    <col min="4100" max="4100" width="12.8515625" style="0" customWidth="1"/>
    <col min="4101" max="4101" width="12.421875" style="0" customWidth="1"/>
    <col min="4102" max="4102" width="19.28125" style="0" customWidth="1"/>
    <col min="4103" max="4103" width="16.28125" style="0" bestFit="1" customWidth="1"/>
    <col min="4104" max="4104" width="16.28125" style="0" customWidth="1"/>
    <col min="4105" max="4105" width="16.421875" style="0" customWidth="1"/>
    <col min="4106" max="4106" width="18.7109375" style="0" customWidth="1"/>
    <col min="4353" max="4353" width="4.28125" style="0" customWidth="1"/>
    <col min="4354" max="4354" width="19.00390625" style="0" customWidth="1"/>
    <col min="4355" max="4355" width="21.7109375" style="0" customWidth="1"/>
    <col min="4356" max="4356" width="12.8515625" style="0" customWidth="1"/>
    <col min="4357" max="4357" width="12.421875" style="0" customWidth="1"/>
    <col min="4358" max="4358" width="19.28125" style="0" customWidth="1"/>
    <col min="4359" max="4359" width="16.28125" style="0" bestFit="1" customWidth="1"/>
    <col min="4360" max="4360" width="16.28125" style="0" customWidth="1"/>
    <col min="4361" max="4361" width="16.421875" style="0" customWidth="1"/>
    <col min="4362" max="4362" width="18.7109375" style="0" customWidth="1"/>
    <col min="4609" max="4609" width="4.28125" style="0" customWidth="1"/>
    <col min="4610" max="4610" width="19.00390625" style="0" customWidth="1"/>
    <col min="4611" max="4611" width="21.7109375" style="0" customWidth="1"/>
    <col min="4612" max="4612" width="12.8515625" style="0" customWidth="1"/>
    <col min="4613" max="4613" width="12.421875" style="0" customWidth="1"/>
    <col min="4614" max="4614" width="19.28125" style="0" customWidth="1"/>
    <col min="4615" max="4615" width="16.28125" style="0" bestFit="1" customWidth="1"/>
    <col min="4616" max="4616" width="16.28125" style="0" customWidth="1"/>
    <col min="4617" max="4617" width="16.421875" style="0" customWidth="1"/>
    <col min="4618" max="4618" width="18.7109375" style="0" customWidth="1"/>
    <col min="4865" max="4865" width="4.28125" style="0" customWidth="1"/>
    <col min="4866" max="4866" width="19.00390625" style="0" customWidth="1"/>
    <col min="4867" max="4867" width="21.7109375" style="0" customWidth="1"/>
    <col min="4868" max="4868" width="12.8515625" style="0" customWidth="1"/>
    <col min="4869" max="4869" width="12.421875" style="0" customWidth="1"/>
    <col min="4870" max="4870" width="19.28125" style="0" customWidth="1"/>
    <col min="4871" max="4871" width="16.28125" style="0" bestFit="1" customWidth="1"/>
    <col min="4872" max="4872" width="16.28125" style="0" customWidth="1"/>
    <col min="4873" max="4873" width="16.421875" style="0" customWidth="1"/>
    <col min="4874" max="4874" width="18.7109375" style="0" customWidth="1"/>
    <col min="5121" max="5121" width="4.28125" style="0" customWidth="1"/>
    <col min="5122" max="5122" width="19.00390625" style="0" customWidth="1"/>
    <col min="5123" max="5123" width="21.7109375" style="0" customWidth="1"/>
    <col min="5124" max="5124" width="12.8515625" style="0" customWidth="1"/>
    <col min="5125" max="5125" width="12.421875" style="0" customWidth="1"/>
    <col min="5126" max="5126" width="19.28125" style="0" customWidth="1"/>
    <col min="5127" max="5127" width="16.28125" style="0" bestFit="1" customWidth="1"/>
    <col min="5128" max="5128" width="16.28125" style="0" customWidth="1"/>
    <col min="5129" max="5129" width="16.421875" style="0" customWidth="1"/>
    <col min="5130" max="5130" width="18.7109375" style="0" customWidth="1"/>
    <col min="5377" max="5377" width="4.28125" style="0" customWidth="1"/>
    <col min="5378" max="5378" width="19.00390625" style="0" customWidth="1"/>
    <col min="5379" max="5379" width="21.7109375" style="0" customWidth="1"/>
    <col min="5380" max="5380" width="12.8515625" style="0" customWidth="1"/>
    <col min="5381" max="5381" width="12.421875" style="0" customWidth="1"/>
    <col min="5382" max="5382" width="19.28125" style="0" customWidth="1"/>
    <col min="5383" max="5383" width="16.28125" style="0" bestFit="1" customWidth="1"/>
    <col min="5384" max="5384" width="16.28125" style="0" customWidth="1"/>
    <col min="5385" max="5385" width="16.421875" style="0" customWidth="1"/>
    <col min="5386" max="5386" width="18.7109375" style="0" customWidth="1"/>
    <col min="5633" max="5633" width="4.28125" style="0" customWidth="1"/>
    <col min="5634" max="5634" width="19.00390625" style="0" customWidth="1"/>
    <col min="5635" max="5635" width="21.7109375" style="0" customWidth="1"/>
    <col min="5636" max="5636" width="12.8515625" style="0" customWidth="1"/>
    <col min="5637" max="5637" width="12.421875" style="0" customWidth="1"/>
    <col min="5638" max="5638" width="19.28125" style="0" customWidth="1"/>
    <col min="5639" max="5639" width="16.28125" style="0" bestFit="1" customWidth="1"/>
    <col min="5640" max="5640" width="16.28125" style="0" customWidth="1"/>
    <col min="5641" max="5641" width="16.421875" style="0" customWidth="1"/>
    <col min="5642" max="5642" width="18.7109375" style="0" customWidth="1"/>
    <col min="5889" max="5889" width="4.28125" style="0" customWidth="1"/>
    <col min="5890" max="5890" width="19.00390625" style="0" customWidth="1"/>
    <col min="5891" max="5891" width="21.7109375" style="0" customWidth="1"/>
    <col min="5892" max="5892" width="12.8515625" style="0" customWidth="1"/>
    <col min="5893" max="5893" width="12.421875" style="0" customWidth="1"/>
    <col min="5894" max="5894" width="19.28125" style="0" customWidth="1"/>
    <col min="5895" max="5895" width="16.28125" style="0" bestFit="1" customWidth="1"/>
    <col min="5896" max="5896" width="16.28125" style="0" customWidth="1"/>
    <col min="5897" max="5897" width="16.421875" style="0" customWidth="1"/>
    <col min="5898" max="5898" width="18.7109375" style="0" customWidth="1"/>
    <col min="6145" max="6145" width="4.28125" style="0" customWidth="1"/>
    <col min="6146" max="6146" width="19.00390625" style="0" customWidth="1"/>
    <col min="6147" max="6147" width="21.7109375" style="0" customWidth="1"/>
    <col min="6148" max="6148" width="12.8515625" style="0" customWidth="1"/>
    <col min="6149" max="6149" width="12.421875" style="0" customWidth="1"/>
    <col min="6150" max="6150" width="19.28125" style="0" customWidth="1"/>
    <col min="6151" max="6151" width="16.28125" style="0" bestFit="1" customWidth="1"/>
    <col min="6152" max="6152" width="16.28125" style="0" customWidth="1"/>
    <col min="6153" max="6153" width="16.421875" style="0" customWidth="1"/>
    <col min="6154" max="6154" width="18.7109375" style="0" customWidth="1"/>
    <col min="6401" max="6401" width="4.28125" style="0" customWidth="1"/>
    <col min="6402" max="6402" width="19.00390625" style="0" customWidth="1"/>
    <col min="6403" max="6403" width="21.7109375" style="0" customWidth="1"/>
    <col min="6404" max="6404" width="12.8515625" style="0" customWidth="1"/>
    <col min="6405" max="6405" width="12.421875" style="0" customWidth="1"/>
    <col min="6406" max="6406" width="19.28125" style="0" customWidth="1"/>
    <col min="6407" max="6407" width="16.28125" style="0" bestFit="1" customWidth="1"/>
    <col min="6408" max="6408" width="16.28125" style="0" customWidth="1"/>
    <col min="6409" max="6409" width="16.421875" style="0" customWidth="1"/>
    <col min="6410" max="6410" width="18.7109375" style="0" customWidth="1"/>
    <col min="6657" max="6657" width="4.28125" style="0" customWidth="1"/>
    <col min="6658" max="6658" width="19.00390625" style="0" customWidth="1"/>
    <col min="6659" max="6659" width="21.7109375" style="0" customWidth="1"/>
    <col min="6660" max="6660" width="12.8515625" style="0" customWidth="1"/>
    <col min="6661" max="6661" width="12.421875" style="0" customWidth="1"/>
    <col min="6662" max="6662" width="19.28125" style="0" customWidth="1"/>
    <col min="6663" max="6663" width="16.28125" style="0" bestFit="1" customWidth="1"/>
    <col min="6664" max="6664" width="16.28125" style="0" customWidth="1"/>
    <col min="6665" max="6665" width="16.421875" style="0" customWidth="1"/>
    <col min="6666" max="6666" width="18.7109375" style="0" customWidth="1"/>
    <col min="6913" max="6913" width="4.28125" style="0" customWidth="1"/>
    <col min="6914" max="6914" width="19.00390625" style="0" customWidth="1"/>
    <col min="6915" max="6915" width="21.7109375" style="0" customWidth="1"/>
    <col min="6916" max="6916" width="12.8515625" style="0" customWidth="1"/>
    <col min="6917" max="6917" width="12.421875" style="0" customWidth="1"/>
    <col min="6918" max="6918" width="19.28125" style="0" customWidth="1"/>
    <col min="6919" max="6919" width="16.28125" style="0" bestFit="1" customWidth="1"/>
    <col min="6920" max="6920" width="16.28125" style="0" customWidth="1"/>
    <col min="6921" max="6921" width="16.421875" style="0" customWidth="1"/>
    <col min="6922" max="6922" width="18.7109375" style="0" customWidth="1"/>
    <col min="7169" max="7169" width="4.28125" style="0" customWidth="1"/>
    <col min="7170" max="7170" width="19.00390625" style="0" customWidth="1"/>
    <col min="7171" max="7171" width="21.7109375" style="0" customWidth="1"/>
    <col min="7172" max="7172" width="12.8515625" style="0" customWidth="1"/>
    <col min="7173" max="7173" width="12.421875" style="0" customWidth="1"/>
    <col min="7174" max="7174" width="19.28125" style="0" customWidth="1"/>
    <col min="7175" max="7175" width="16.28125" style="0" bestFit="1" customWidth="1"/>
    <col min="7176" max="7176" width="16.28125" style="0" customWidth="1"/>
    <col min="7177" max="7177" width="16.421875" style="0" customWidth="1"/>
    <col min="7178" max="7178" width="18.7109375" style="0" customWidth="1"/>
    <col min="7425" max="7425" width="4.28125" style="0" customWidth="1"/>
    <col min="7426" max="7426" width="19.00390625" style="0" customWidth="1"/>
    <col min="7427" max="7427" width="21.7109375" style="0" customWidth="1"/>
    <col min="7428" max="7428" width="12.8515625" style="0" customWidth="1"/>
    <col min="7429" max="7429" width="12.421875" style="0" customWidth="1"/>
    <col min="7430" max="7430" width="19.28125" style="0" customWidth="1"/>
    <col min="7431" max="7431" width="16.28125" style="0" bestFit="1" customWidth="1"/>
    <col min="7432" max="7432" width="16.28125" style="0" customWidth="1"/>
    <col min="7433" max="7433" width="16.421875" style="0" customWidth="1"/>
    <col min="7434" max="7434" width="18.7109375" style="0" customWidth="1"/>
    <col min="7681" max="7681" width="4.28125" style="0" customWidth="1"/>
    <col min="7682" max="7682" width="19.00390625" style="0" customWidth="1"/>
    <col min="7683" max="7683" width="21.7109375" style="0" customWidth="1"/>
    <col min="7684" max="7684" width="12.8515625" style="0" customWidth="1"/>
    <col min="7685" max="7685" width="12.421875" style="0" customWidth="1"/>
    <col min="7686" max="7686" width="19.28125" style="0" customWidth="1"/>
    <col min="7687" max="7687" width="16.28125" style="0" bestFit="1" customWidth="1"/>
    <col min="7688" max="7688" width="16.28125" style="0" customWidth="1"/>
    <col min="7689" max="7689" width="16.421875" style="0" customWidth="1"/>
    <col min="7690" max="7690" width="18.7109375" style="0" customWidth="1"/>
    <col min="7937" max="7937" width="4.28125" style="0" customWidth="1"/>
    <col min="7938" max="7938" width="19.00390625" style="0" customWidth="1"/>
    <col min="7939" max="7939" width="21.7109375" style="0" customWidth="1"/>
    <col min="7940" max="7940" width="12.8515625" style="0" customWidth="1"/>
    <col min="7941" max="7941" width="12.421875" style="0" customWidth="1"/>
    <col min="7942" max="7942" width="19.28125" style="0" customWidth="1"/>
    <col min="7943" max="7943" width="16.28125" style="0" bestFit="1" customWidth="1"/>
    <col min="7944" max="7944" width="16.28125" style="0" customWidth="1"/>
    <col min="7945" max="7945" width="16.421875" style="0" customWidth="1"/>
    <col min="7946" max="7946" width="18.7109375" style="0" customWidth="1"/>
    <col min="8193" max="8193" width="4.28125" style="0" customWidth="1"/>
    <col min="8194" max="8194" width="19.00390625" style="0" customWidth="1"/>
    <col min="8195" max="8195" width="21.7109375" style="0" customWidth="1"/>
    <col min="8196" max="8196" width="12.8515625" style="0" customWidth="1"/>
    <col min="8197" max="8197" width="12.421875" style="0" customWidth="1"/>
    <col min="8198" max="8198" width="19.28125" style="0" customWidth="1"/>
    <col min="8199" max="8199" width="16.28125" style="0" bestFit="1" customWidth="1"/>
    <col min="8200" max="8200" width="16.28125" style="0" customWidth="1"/>
    <col min="8201" max="8201" width="16.421875" style="0" customWidth="1"/>
    <col min="8202" max="8202" width="18.7109375" style="0" customWidth="1"/>
    <col min="8449" max="8449" width="4.28125" style="0" customWidth="1"/>
    <col min="8450" max="8450" width="19.00390625" style="0" customWidth="1"/>
    <col min="8451" max="8451" width="21.7109375" style="0" customWidth="1"/>
    <col min="8452" max="8452" width="12.8515625" style="0" customWidth="1"/>
    <col min="8453" max="8453" width="12.421875" style="0" customWidth="1"/>
    <col min="8454" max="8454" width="19.28125" style="0" customWidth="1"/>
    <col min="8455" max="8455" width="16.28125" style="0" bestFit="1" customWidth="1"/>
    <col min="8456" max="8456" width="16.28125" style="0" customWidth="1"/>
    <col min="8457" max="8457" width="16.421875" style="0" customWidth="1"/>
    <col min="8458" max="8458" width="18.7109375" style="0" customWidth="1"/>
    <col min="8705" max="8705" width="4.28125" style="0" customWidth="1"/>
    <col min="8706" max="8706" width="19.00390625" style="0" customWidth="1"/>
    <col min="8707" max="8707" width="21.7109375" style="0" customWidth="1"/>
    <col min="8708" max="8708" width="12.8515625" style="0" customWidth="1"/>
    <col min="8709" max="8709" width="12.421875" style="0" customWidth="1"/>
    <col min="8710" max="8710" width="19.28125" style="0" customWidth="1"/>
    <col min="8711" max="8711" width="16.28125" style="0" bestFit="1" customWidth="1"/>
    <col min="8712" max="8712" width="16.28125" style="0" customWidth="1"/>
    <col min="8713" max="8713" width="16.421875" style="0" customWidth="1"/>
    <col min="8714" max="8714" width="18.7109375" style="0" customWidth="1"/>
    <col min="8961" max="8961" width="4.28125" style="0" customWidth="1"/>
    <col min="8962" max="8962" width="19.00390625" style="0" customWidth="1"/>
    <col min="8963" max="8963" width="21.7109375" style="0" customWidth="1"/>
    <col min="8964" max="8964" width="12.8515625" style="0" customWidth="1"/>
    <col min="8965" max="8965" width="12.421875" style="0" customWidth="1"/>
    <col min="8966" max="8966" width="19.28125" style="0" customWidth="1"/>
    <col min="8967" max="8967" width="16.28125" style="0" bestFit="1" customWidth="1"/>
    <col min="8968" max="8968" width="16.28125" style="0" customWidth="1"/>
    <col min="8969" max="8969" width="16.421875" style="0" customWidth="1"/>
    <col min="8970" max="8970" width="18.7109375" style="0" customWidth="1"/>
    <col min="9217" max="9217" width="4.28125" style="0" customWidth="1"/>
    <col min="9218" max="9218" width="19.00390625" style="0" customWidth="1"/>
    <col min="9219" max="9219" width="21.7109375" style="0" customWidth="1"/>
    <col min="9220" max="9220" width="12.8515625" style="0" customWidth="1"/>
    <col min="9221" max="9221" width="12.421875" style="0" customWidth="1"/>
    <col min="9222" max="9222" width="19.28125" style="0" customWidth="1"/>
    <col min="9223" max="9223" width="16.28125" style="0" bestFit="1" customWidth="1"/>
    <col min="9224" max="9224" width="16.28125" style="0" customWidth="1"/>
    <col min="9225" max="9225" width="16.421875" style="0" customWidth="1"/>
    <col min="9226" max="9226" width="18.7109375" style="0" customWidth="1"/>
    <col min="9473" max="9473" width="4.28125" style="0" customWidth="1"/>
    <col min="9474" max="9474" width="19.00390625" style="0" customWidth="1"/>
    <col min="9475" max="9475" width="21.7109375" style="0" customWidth="1"/>
    <col min="9476" max="9476" width="12.8515625" style="0" customWidth="1"/>
    <col min="9477" max="9477" width="12.421875" style="0" customWidth="1"/>
    <col min="9478" max="9478" width="19.28125" style="0" customWidth="1"/>
    <col min="9479" max="9479" width="16.28125" style="0" bestFit="1" customWidth="1"/>
    <col min="9480" max="9480" width="16.28125" style="0" customWidth="1"/>
    <col min="9481" max="9481" width="16.421875" style="0" customWidth="1"/>
    <col min="9482" max="9482" width="18.7109375" style="0" customWidth="1"/>
    <col min="9729" max="9729" width="4.28125" style="0" customWidth="1"/>
    <col min="9730" max="9730" width="19.00390625" style="0" customWidth="1"/>
    <col min="9731" max="9731" width="21.7109375" style="0" customWidth="1"/>
    <col min="9732" max="9732" width="12.8515625" style="0" customWidth="1"/>
    <col min="9733" max="9733" width="12.421875" style="0" customWidth="1"/>
    <col min="9734" max="9734" width="19.28125" style="0" customWidth="1"/>
    <col min="9735" max="9735" width="16.28125" style="0" bestFit="1" customWidth="1"/>
    <col min="9736" max="9736" width="16.28125" style="0" customWidth="1"/>
    <col min="9737" max="9737" width="16.421875" style="0" customWidth="1"/>
    <col min="9738" max="9738" width="18.7109375" style="0" customWidth="1"/>
    <col min="9985" max="9985" width="4.28125" style="0" customWidth="1"/>
    <col min="9986" max="9986" width="19.00390625" style="0" customWidth="1"/>
    <col min="9987" max="9987" width="21.7109375" style="0" customWidth="1"/>
    <col min="9988" max="9988" width="12.8515625" style="0" customWidth="1"/>
    <col min="9989" max="9989" width="12.421875" style="0" customWidth="1"/>
    <col min="9990" max="9990" width="19.28125" style="0" customWidth="1"/>
    <col min="9991" max="9991" width="16.28125" style="0" bestFit="1" customWidth="1"/>
    <col min="9992" max="9992" width="16.28125" style="0" customWidth="1"/>
    <col min="9993" max="9993" width="16.421875" style="0" customWidth="1"/>
    <col min="9994" max="9994" width="18.7109375" style="0" customWidth="1"/>
    <col min="10241" max="10241" width="4.28125" style="0" customWidth="1"/>
    <col min="10242" max="10242" width="19.00390625" style="0" customWidth="1"/>
    <col min="10243" max="10243" width="21.7109375" style="0" customWidth="1"/>
    <col min="10244" max="10244" width="12.8515625" style="0" customWidth="1"/>
    <col min="10245" max="10245" width="12.421875" style="0" customWidth="1"/>
    <col min="10246" max="10246" width="19.28125" style="0" customWidth="1"/>
    <col min="10247" max="10247" width="16.28125" style="0" bestFit="1" customWidth="1"/>
    <col min="10248" max="10248" width="16.28125" style="0" customWidth="1"/>
    <col min="10249" max="10249" width="16.421875" style="0" customWidth="1"/>
    <col min="10250" max="10250" width="18.7109375" style="0" customWidth="1"/>
    <col min="10497" max="10497" width="4.28125" style="0" customWidth="1"/>
    <col min="10498" max="10498" width="19.00390625" style="0" customWidth="1"/>
    <col min="10499" max="10499" width="21.7109375" style="0" customWidth="1"/>
    <col min="10500" max="10500" width="12.8515625" style="0" customWidth="1"/>
    <col min="10501" max="10501" width="12.421875" style="0" customWidth="1"/>
    <col min="10502" max="10502" width="19.28125" style="0" customWidth="1"/>
    <col min="10503" max="10503" width="16.28125" style="0" bestFit="1" customWidth="1"/>
    <col min="10504" max="10504" width="16.28125" style="0" customWidth="1"/>
    <col min="10505" max="10505" width="16.421875" style="0" customWidth="1"/>
    <col min="10506" max="10506" width="18.7109375" style="0" customWidth="1"/>
    <col min="10753" max="10753" width="4.28125" style="0" customWidth="1"/>
    <col min="10754" max="10754" width="19.00390625" style="0" customWidth="1"/>
    <col min="10755" max="10755" width="21.7109375" style="0" customWidth="1"/>
    <col min="10756" max="10756" width="12.8515625" style="0" customWidth="1"/>
    <col min="10757" max="10757" width="12.421875" style="0" customWidth="1"/>
    <col min="10758" max="10758" width="19.28125" style="0" customWidth="1"/>
    <col min="10759" max="10759" width="16.28125" style="0" bestFit="1" customWidth="1"/>
    <col min="10760" max="10760" width="16.28125" style="0" customWidth="1"/>
    <col min="10761" max="10761" width="16.421875" style="0" customWidth="1"/>
    <col min="10762" max="10762" width="18.7109375" style="0" customWidth="1"/>
    <col min="11009" max="11009" width="4.28125" style="0" customWidth="1"/>
    <col min="11010" max="11010" width="19.00390625" style="0" customWidth="1"/>
    <col min="11011" max="11011" width="21.7109375" style="0" customWidth="1"/>
    <col min="11012" max="11012" width="12.8515625" style="0" customWidth="1"/>
    <col min="11013" max="11013" width="12.421875" style="0" customWidth="1"/>
    <col min="11014" max="11014" width="19.28125" style="0" customWidth="1"/>
    <col min="11015" max="11015" width="16.28125" style="0" bestFit="1" customWidth="1"/>
    <col min="11016" max="11016" width="16.28125" style="0" customWidth="1"/>
    <col min="11017" max="11017" width="16.421875" style="0" customWidth="1"/>
    <col min="11018" max="11018" width="18.7109375" style="0" customWidth="1"/>
    <col min="11265" max="11265" width="4.28125" style="0" customWidth="1"/>
    <col min="11266" max="11266" width="19.00390625" style="0" customWidth="1"/>
    <col min="11267" max="11267" width="21.7109375" style="0" customWidth="1"/>
    <col min="11268" max="11268" width="12.8515625" style="0" customWidth="1"/>
    <col min="11269" max="11269" width="12.421875" style="0" customWidth="1"/>
    <col min="11270" max="11270" width="19.28125" style="0" customWidth="1"/>
    <col min="11271" max="11271" width="16.28125" style="0" bestFit="1" customWidth="1"/>
    <col min="11272" max="11272" width="16.28125" style="0" customWidth="1"/>
    <col min="11273" max="11273" width="16.421875" style="0" customWidth="1"/>
    <col min="11274" max="11274" width="18.7109375" style="0" customWidth="1"/>
    <col min="11521" max="11521" width="4.28125" style="0" customWidth="1"/>
    <col min="11522" max="11522" width="19.00390625" style="0" customWidth="1"/>
    <col min="11523" max="11523" width="21.7109375" style="0" customWidth="1"/>
    <col min="11524" max="11524" width="12.8515625" style="0" customWidth="1"/>
    <col min="11525" max="11525" width="12.421875" style="0" customWidth="1"/>
    <col min="11526" max="11526" width="19.28125" style="0" customWidth="1"/>
    <col min="11527" max="11527" width="16.28125" style="0" bestFit="1" customWidth="1"/>
    <col min="11528" max="11528" width="16.28125" style="0" customWidth="1"/>
    <col min="11529" max="11529" width="16.421875" style="0" customWidth="1"/>
    <col min="11530" max="11530" width="18.7109375" style="0" customWidth="1"/>
    <col min="11777" max="11777" width="4.28125" style="0" customWidth="1"/>
    <col min="11778" max="11778" width="19.00390625" style="0" customWidth="1"/>
    <col min="11779" max="11779" width="21.7109375" style="0" customWidth="1"/>
    <col min="11780" max="11780" width="12.8515625" style="0" customWidth="1"/>
    <col min="11781" max="11781" width="12.421875" style="0" customWidth="1"/>
    <col min="11782" max="11782" width="19.28125" style="0" customWidth="1"/>
    <col min="11783" max="11783" width="16.28125" style="0" bestFit="1" customWidth="1"/>
    <col min="11784" max="11784" width="16.28125" style="0" customWidth="1"/>
    <col min="11785" max="11785" width="16.421875" style="0" customWidth="1"/>
    <col min="11786" max="11786" width="18.7109375" style="0" customWidth="1"/>
    <col min="12033" max="12033" width="4.28125" style="0" customWidth="1"/>
    <col min="12034" max="12034" width="19.00390625" style="0" customWidth="1"/>
    <col min="12035" max="12035" width="21.7109375" style="0" customWidth="1"/>
    <col min="12036" max="12036" width="12.8515625" style="0" customWidth="1"/>
    <col min="12037" max="12037" width="12.421875" style="0" customWidth="1"/>
    <col min="12038" max="12038" width="19.28125" style="0" customWidth="1"/>
    <col min="12039" max="12039" width="16.28125" style="0" bestFit="1" customWidth="1"/>
    <col min="12040" max="12040" width="16.28125" style="0" customWidth="1"/>
    <col min="12041" max="12041" width="16.421875" style="0" customWidth="1"/>
    <col min="12042" max="12042" width="18.7109375" style="0" customWidth="1"/>
    <col min="12289" max="12289" width="4.28125" style="0" customWidth="1"/>
    <col min="12290" max="12290" width="19.00390625" style="0" customWidth="1"/>
    <col min="12291" max="12291" width="21.7109375" style="0" customWidth="1"/>
    <col min="12292" max="12292" width="12.8515625" style="0" customWidth="1"/>
    <col min="12293" max="12293" width="12.421875" style="0" customWidth="1"/>
    <col min="12294" max="12294" width="19.28125" style="0" customWidth="1"/>
    <col min="12295" max="12295" width="16.28125" style="0" bestFit="1" customWidth="1"/>
    <col min="12296" max="12296" width="16.28125" style="0" customWidth="1"/>
    <col min="12297" max="12297" width="16.421875" style="0" customWidth="1"/>
    <col min="12298" max="12298" width="18.7109375" style="0" customWidth="1"/>
    <col min="12545" max="12545" width="4.28125" style="0" customWidth="1"/>
    <col min="12546" max="12546" width="19.00390625" style="0" customWidth="1"/>
    <col min="12547" max="12547" width="21.7109375" style="0" customWidth="1"/>
    <col min="12548" max="12548" width="12.8515625" style="0" customWidth="1"/>
    <col min="12549" max="12549" width="12.421875" style="0" customWidth="1"/>
    <col min="12550" max="12550" width="19.28125" style="0" customWidth="1"/>
    <col min="12551" max="12551" width="16.28125" style="0" bestFit="1" customWidth="1"/>
    <col min="12552" max="12552" width="16.28125" style="0" customWidth="1"/>
    <col min="12553" max="12553" width="16.421875" style="0" customWidth="1"/>
    <col min="12554" max="12554" width="18.7109375" style="0" customWidth="1"/>
    <col min="12801" max="12801" width="4.28125" style="0" customWidth="1"/>
    <col min="12802" max="12802" width="19.00390625" style="0" customWidth="1"/>
    <col min="12803" max="12803" width="21.7109375" style="0" customWidth="1"/>
    <col min="12804" max="12804" width="12.8515625" style="0" customWidth="1"/>
    <col min="12805" max="12805" width="12.421875" style="0" customWidth="1"/>
    <col min="12806" max="12806" width="19.28125" style="0" customWidth="1"/>
    <col min="12807" max="12807" width="16.28125" style="0" bestFit="1" customWidth="1"/>
    <col min="12808" max="12808" width="16.28125" style="0" customWidth="1"/>
    <col min="12809" max="12809" width="16.421875" style="0" customWidth="1"/>
    <col min="12810" max="12810" width="18.7109375" style="0" customWidth="1"/>
    <col min="13057" max="13057" width="4.28125" style="0" customWidth="1"/>
    <col min="13058" max="13058" width="19.00390625" style="0" customWidth="1"/>
    <col min="13059" max="13059" width="21.7109375" style="0" customWidth="1"/>
    <col min="13060" max="13060" width="12.8515625" style="0" customWidth="1"/>
    <col min="13061" max="13061" width="12.421875" style="0" customWidth="1"/>
    <col min="13062" max="13062" width="19.28125" style="0" customWidth="1"/>
    <col min="13063" max="13063" width="16.28125" style="0" bestFit="1" customWidth="1"/>
    <col min="13064" max="13064" width="16.28125" style="0" customWidth="1"/>
    <col min="13065" max="13065" width="16.421875" style="0" customWidth="1"/>
    <col min="13066" max="13066" width="18.7109375" style="0" customWidth="1"/>
    <col min="13313" max="13313" width="4.28125" style="0" customWidth="1"/>
    <col min="13314" max="13314" width="19.00390625" style="0" customWidth="1"/>
    <col min="13315" max="13315" width="21.7109375" style="0" customWidth="1"/>
    <col min="13316" max="13316" width="12.8515625" style="0" customWidth="1"/>
    <col min="13317" max="13317" width="12.421875" style="0" customWidth="1"/>
    <col min="13318" max="13318" width="19.28125" style="0" customWidth="1"/>
    <col min="13319" max="13319" width="16.28125" style="0" bestFit="1" customWidth="1"/>
    <col min="13320" max="13320" width="16.28125" style="0" customWidth="1"/>
    <col min="13321" max="13321" width="16.421875" style="0" customWidth="1"/>
    <col min="13322" max="13322" width="18.7109375" style="0" customWidth="1"/>
    <col min="13569" max="13569" width="4.28125" style="0" customWidth="1"/>
    <col min="13570" max="13570" width="19.00390625" style="0" customWidth="1"/>
    <col min="13571" max="13571" width="21.7109375" style="0" customWidth="1"/>
    <col min="13572" max="13572" width="12.8515625" style="0" customWidth="1"/>
    <col min="13573" max="13573" width="12.421875" style="0" customWidth="1"/>
    <col min="13574" max="13574" width="19.28125" style="0" customWidth="1"/>
    <col min="13575" max="13575" width="16.28125" style="0" bestFit="1" customWidth="1"/>
    <col min="13576" max="13576" width="16.28125" style="0" customWidth="1"/>
    <col min="13577" max="13577" width="16.421875" style="0" customWidth="1"/>
    <col min="13578" max="13578" width="18.7109375" style="0" customWidth="1"/>
    <col min="13825" max="13825" width="4.28125" style="0" customWidth="1"/>
    <col min="13826" max="13826" width="19.00390625" style="0" customWidth="1"/>
    <col min="13827" max="13827" width="21.7109375" style="0" customWidth="1"/>
    <col min="13828" max="13828" width="12.8515625" style="0" customWidth="1"/>
    <col min="13829" max="13829" width="12.421875" style="0" customWidth="1"/>
    <col min="13830" max="13830" width="19.28125" style="0" customWidth="1"/>
    <col min="13831" max="13831" width="16.28125" style="0" bestFit="1" customWidth="1"/>
    <col min="13832" max="13832" width="16.28125" style="0" customWidth="1"/>
    <col min="13833" max="13833" width="16.421875" style="0" customWidth="1"/>
    <col min="13834" max="13834" width="18.7109375" style="0" customWidth="1"/>
    <col min="14081" max="14081" width="4.28125" style="0" customWidth="1"/>
    <col min="14082" max="14082" width="19.00390625" style="0" customWidth="1"/>
    <col min="14083" max="14083" width="21.7109375" style="0" customWidth="1"/>
    <col min="14084" max="14084" width="12.8515625" style="0" customWidth="1"/>
    <col min="14085" max="14085" width="12.421875" style="0" customWidth="1"/>
    <col min="14086" max="14086" width="19.28125" style="0" customWidth="1"/>
    <col min="14087" max="14087" width="16.28125" style="0" bestFit="1" customWidth="1"/>
    <col min="14088" max="14088" width="16.28125" style="0" customWidth="1"/>
    <col min="14089" max="14089" width="16.421875" style="0" customWidth="1"/>
    <col min="14090" max="14090" width="18.7109375" style="0" customWidth="1"/>
    <col min="14337" max="14337" width="4.28125" style="0" customWidth="1"/>
    <col min="14338" max="14338" width="19.00390625" style="0" customWidth="1"/>
    <col min="14339" max="14339" width="21.7109375" style="0" customWidth="1"/>
    <col min="14340" max="14340" width="12.8515625" style="0" customWidth="1"/>
    <col min="14341" max="14341" width="12.421875" style="0" customWidth="1"/>
    <col min="14342" max="14342" width="19.28125" style="0" customWidth="1"/>
    <col min="14343" max="14343" width="16.28125" style="0" bestFit="1" customWidth="1"/>
    <col min="14344" max="14344" width="16.28125" style="0" customWidth="1"/>
    <col min="14345" max="14345" width="16.421875" style="0" customWidth="1"/>
    <col min="14346" max="14346" width="18.7109375" style="0" customWidth="1"/>
    <col min="14593" max="14593" width="4.28125" style="0" customWidth="1"/>
    <col min="14594" max="14594" width="19.00390625" style="0" customWidth="1"/>
    <col min="14595" max="14595" width="21.7109375" style="0" customWidth="1"/>
    <col min="14596" max="14596" width="12.8515625" style="0" customWidth="1"/>
    <col min="14597" max="14597" width="12.421875" style="0" customWidth="1"/>
    <col min="14598" max="14598" width="19.28125" style="0" customWidth="1"/>
    <col min="14599" max="14599" width="16.28125" style="0" bestFit="1" customWidth="1"/>
    <col min="14600" max="14600" width="16.28125" style="0" customWidth="1"/>
    <col min="14601" max="14601" width="16.421875" style="0" customWidth="1"/>
    <col min="14602" max="14602" width="18.7109375" style="0" customWidth="1"/>
    <col min="14849" max="14849" width="4.28125" style="0" customWidth="1"/>
    <col min="14850" max="14850" width="19.00390625" style="0" customWidth="1"/>
    <col min="14851" max="14851" width="21.7109375" style="0" customWidth="1"/>
    <col min="14852" max="14852" width="12.8515625" style="0" customWidth="1"/>
    <col min="14853" max="14853" width="12.421875" style="0" customWidth="1"/>
    <col min="14854" max="14854" width="19.28125" style="0" customWidth="1"/>
    <col min="14855" max="14855" width="16.28125" style="0" bestFit="1" customWidth="1"/>
    <col min="14856" max="14856" width="16.28125" style="0" customWidth="1"/>
    <col min="14857" max="14857" width="16.421875" style="0" customWidth="1"/>
    <col min="14858" max="14858" width="18.7109375" style="0" customWidth="1"/>
    <col min="15105" max="15105" width="4.28125" style="0" customWidth="1"/>
    <col min="15106" max="15106" width="19.00390625" style="0" customWidth="1"/>
    <col min="15107" max="15107" width="21.7109375" style="0" customWidth="1"/>
    <col min="15108" max="15108" width="12.8515625" style="0" customWidth="1"/>
    <col min="15109" max="15109" width="12.421875" style="0" customWidth="1"/>
    <col min="15110" max="15110" width="19.28125" style="0" customWidth="1"/>
    <col min="15111" max="15111" width="16.28125" style="0" bestFit="1" customWidth="1"/>
    <col min="15112" max="15112" width="16.28125" style="0" customWidth="1"/>
    <col min="15113" max="15113" width="16.421875" style="0" customWidth="1"/>
    <col min="15114" max="15114" width="18.7109375" style="0" customWidth="1"/>
    <col min="15361" max="15361" width="4.28125" style="0" customWidth="1"/>
    <col min="15362" max="15362" width="19.00390625" style="0" customWidth="1"/>
    <col min="15363" max="15363" width="21.7109375" style="0" customWidth="1"/>
    <col min="15364" max="15364" width="12.8515625" style="0" customWidth="1"/>
    <col min="15365" max="15365" width="12.421875" style="0" customWidth="1"/>
    <col min="15366" max="15366" width="19.28125" style="0" customWidth="1"/>
    <col min="15367" max="15367" width="16.28125" style="0" bestFit="1" customWidth="1"/>
    <col min="15368" max="15368" width="16.28125" style="0" customWidth="1"/>
    <col min="15369" max="15369" width="16.421875" style="0" customWidth="1"/>
    <col min="15370" max="15370" width="18.7109375" style="0" customWidth="1"/>
    <col min="15617" max="15617" width="4.28125" style="0" customWidth="1"/>
    <col min="15618" max="15618" width="19.00390625" style="0" customWidth="1"/>
    <col min="15619" max="15619" width="21.7109375" style="0" customWidth="1"/>
    <col min="15620" max="15620" width="12.8515625" style="0" customWidth="1"/>
    <col min="15621" max="15621" width="12.421875" style="0" customWidth="1"/>
    <col min="15622" max="15622" width="19.28125" style="0" customWidth="1"/>
    <col min="15623" max="15623" width="16.28125" style="0" bestFit="1" customWidth="1"/>
    <col min="15624" max="15624" width="16.28125" style="0" customWidth="1"/>
    <col min="15625" max="15625" width="16.421875" style="0" customWidth="1"/>
    <col min="15626" max="15626" width="18.7109375" style="0" customWidth="1"/>
    <col min="15873" max="15873" width="4.28125" style="0" customWidth="1"/>
    <col min="15874" max="15874" width="19.00390625" style="0" customWidth="1"/>
    <col min="15875" max="15875" width="21.7109375" style="0" customWidth="1"/>
    <col min="15876" max="15876" width="12.8515625" style="0" customWidth="1"/>
    <col min="15877" max="15877" width="12.421875" style="0" customWidth="1"/>
    <col min="15878" max="15878" width="19.28125" style="0" customWidth="1"/>
    <col min="15879" max="15879" width="16.28125" style="0" bestFit="1" customWidth="1"/>
    <col min="15880" max="15880" width="16.28125" style="0" customWidth="1"/>
    <col min="15881" max="15881" width="16.421875" style="0" customWidth="1"/>
    <col min="15882" max="15882" width="18.7109375" style="0" customWidth="1"/>
    <col min="16129" max="16129" width="4.28125" style="0" customWidth="1"/>
    <col min="16130" max="16130" width="19.00390625" style="0" customWidth="1"/>
    <col min="16131" max="16131" width="21.7109375" style="0" customWidth="1"/>
    <col min="16132" max="16132" width="12.8515625" style="0" customWidth="1"/>
    <col min="16133" max="16133" width="12.421875" style="0" customWidth="1"/>
    <col min="16134" max="16134" width="19.28125" style="0" customWidth="1"/>
    <col min="16135" max="16135" width="16.28125" style="0" bestFit="1" customWidth="1"/>
    <col min="16136" max="16136" width="16.28125" style="0" customWidth="1"/>
    <col min="16137" max="16137" width="16.421875" style="0" customWidth="1"/>
    <col min="16138" max="16138" width="18.7109375" style="0" customWidth="1"/>
  </cols>
  <sheetData>
    <row r="1" spans="1:10" ht="15.75" customHeight="1">
      <c r="A1" s="243"/>
      <c r="B1" s="243"/>
      <c r="C1" s="243"/>
      <c r="D1" s="243"/>
      <c r="E1" s="243"/>
      <c r="F1" s="243"/>
      <c r="G1" s="243"/>
      <c r="H1" s="243"/>
      <c r="I1" s="243"/>
      <c r="J1" s="243"/>
    </row>
    <row r="2" spans="1:10" ht="83.25" customHeight="1">
      <c r="A2" s="293" t="s">
        <v>1252</v>
      </c>
      <c r="B2" s="293"/>
      <c r="C2" s="293"/>
      <c r="D2" s="293"/>
      <c r="E2" s="293"/>
      <c r="F2" s="293"/>
      <c r="G2" s="293"/>
      <c r="H2" s="293"/>
      <c r="I2" s="293"/>
      <c r="J2" s="293"/>
    </row>
    <row r="3" spans="1:10" ht="15">
      <c r="A3" s="263"/>
      <c r="B3" s="263"/>
      <c r="C3" s="263"/>
      <c r="D3" s="263"/>
      <c r="E3" s="263"/>
      <c r="F3" s="263"/>
      <c r="G3" s="263"/>
      <c r="H3" s="263"/>
      <c r="I3" s="263"/>
      <c r="J3" s="263"/>
    </row>
    <row r="4" spans="1:10" ht="15.75" customHeight="1" thickBot="1">
      <c r="A4" s="219">
        <f ca="1">4:4</f>
        <v>0</v>
      </c>
      <c r="B4" s="244"/>
      <c r="C4" s="244"/>
      <c r="D4" s="219"/>
      <c r="E4" s="245"/>
      <c r="F4" s="245"/>
      <c r="G4" s="245"/>
      <c r="H4" s="245"/>
      <c r="I4" s="245"/>
      <c r="J4" s="246" t="s">
        <v>1212</v>
      </c>
    </row>
    <row r="5" spans="1:10" ht="27.75" customHeight="1">
      <c r="A5" s="299" t="s">
        <v>1229</v>
      </c>
      <c r="B5" s="296" t="s">
        <v>1230</v>
      </c>
      <c r="C5" s="296" t="s">
        <v>1231</v>
      </c>
      <c r="D5" s="296" t="s">
        <v>1232</v>
      </c>
      <c r="E5" s="296" t="s">
        <v>1233</v>
      </c>
      <c r="F5" s="298" t="s">
        <v>1234</v>
      </c>
      <c r="G5" s="298"/>
      <c r="H5" s="296" t="s">
        <v>1235</v>
      </c>
      <c r="I5" s="296" t="s">
        <v>1236</v>
      </c>
      <c r="J5" s="281" t="s">
        <v>1237</v>
      </c>
    </row>
    <row r="6" spans="1:10" ht="15">
      <c r="A6" s="300"/>
      <c r="B6" s="297"/>
      <c r="C6" s="297"/>
      <c r="D6" s="297"/>
      <c r="E6" s="297"/>
      <c r="F6" s="248" t="s">
        <v>1238</v>
      </c>
      <c r="G6" s="248" t="s">
        <v>1239</v>
      </c>
      <c r="H6" s="297"/>
      <c r="I6" s="297"/>
      <c r="J6" s="282"/>
    </row>
    <row r="7" spans="1:10" ht="75" customHeight="1">
      <c r="A7" s="249">
        <v>1</v>
      </c>
      <c r="B7" s="250" t="s">
        <v>1171</v>
      </c>
      <c r="C7" s="250" t="s">
        <v>1240</v>
      </c>
      <c r="D7" s="250" t="s">
        <v>1241</v>
      </c>
      <c r="E7" s="250" t="s">
        <v>1242</v>
      </c>
      <c r="F7" s="251" t="s">
        <v>1205</v>
      </c>
      <c r="G7" s="252">
        <v>307528903</v>
      </c>
      <c r="H7" s="253">
        <v>26000000</v>
      </c>
      <c r="I7" s="254">
        <f>20000000+6000000</f>
        <v>26000000</v>
      </c>
      <c r="J7" s="255" t="s">
        <v>1243</v>
      </c>
    </row>
    <row r="8" spans="1:10" ht="30" customHeight="1">
      <c r="A8" s="283">
        <f>+A7+1</f>
        <v>2</v>
      </c>
      <c r="B8" s="285" t="s">
        <v>1171</v>
      </c>
      <c r="C8" s="285" t="s">
        <v>1244</v>
      </c>
      <c r="D8" s="287" t="s">
        <v>1241</v>
      </c>
      <c r="E8" s="287" t="s">
        <v>1242</v>
      </c>
      <c r="F8" s="285" t="s">
        <v>1205</v>
      </c>
      <c r="G8" s="289">
        <v>307528903</v>
      </c>
      <c r="H8" s="285">
        <v>1500000</v>
      </c>
      <c r="I8" s="291">
        <v>1500000</v>
      </c>
      <c r="J8" s="279" t="s">
        <v>1243</v>
      </c>
    </row>
    <row r="9" spans="1:10" ht="61.5" customHeight="1">
      <c r="A9" s="284"/>
      <c r="B9" s="286"/>
      <c r="C9" s="286"/>
      <c r="D9" s="288"/>
      <c r="E9" s="288"/>
      <c r="F9" s="286"/>
      <c r="G9" s="290"/>
      <c r="H9" s="286"/>
      <c r="I9" s="292"/>
      <c r="J9" s="280"/>
    </row>
    <row r="10" spans="1:10" ht="81" customHeight="1">
      <c r="A10" s="249">
        <v>3</v>
      </c>
      <c r="B10" s="250" t="s">
        <v>1171</v>
      </c>
      <c r="C10" s="250" t="s">
        <v>1245</v>
      </c>
      <c r="D10" s="250" t="s">
        <v>1241</v>
      </c>
      <c r="E10" s="250" t="s">
        <v>1246</v>
      </c>
      <c r="F10" s="251" t="s">
        <v>1210</v>
      </c>
      <c r="G10" s="252">
        <v>300935078</v>
      </c>
      <c r="H10" s="253"/>
      <c r="I10" s="254"/>
      <c r="J10" s="255" t="s">
        <v>1243</v>
      </c>
    </row>
    <row r="11" spans="1:10" ht="15.75" thickBot="1">
      <c r="A11" s="256"/>
      <c r="B11" s="257" t="s">
        <v>1211</v>
      </c>
      <c r="C11" s="257" t="s">
        <v>4</v>
      </c>
      <c r="D11" s="257" t="s">
        <v>4</v>
      </c>
      <c r="E11" s="257" t="s">
        <v>4</v>
      </c>
      <c r="F11" s="257" t="s">
        <v>4</v>
      </c>
      <c r="G11" s="257" t="s">
        <v>4</v>
      </c>
      <c r="H11" s="258">
        <f>SUM(H7:H10)</f>
        <v>27500000</v>
      </c>
      <c r="I11" s="258">
        <f>SUM(I7:I10)</f>
        <v>27500000</v>
      </c>
      <c r="J11" s="259" t="s">
        <v>4</v>
      </c>
    </row>
  </sheetData>
  <mergeCells count="21">
    <mergeCell ref="A2:J2"/>
    <mergeCell ref="A3:J3"/>
    <mergeCell ref="A5:A6"/>
    <mergeCell ref="B5:B6"/>
    <mergeCell ref="C5:C6"/>
    <mergeCell ref="D5:D6"/>
    <mergeCell ref="E5:E6"/>
    <mergeCell ref="F5:G5"/>
    <mergeCell ref="H5:H6"/>
    <mergeCell ref="I5:I6"/>
    <mergeCell ref="J8:J9"/>
    <mergeCell ref="J5:J6"/>
    <mergeCell ref="A8:A9"/>
    <mergeCell ref="B8:B9"/>
    <mergeCell ref="C8:C9"/>
    <mergeCell ref="D8:D9"/>
    <mergeCell ref="E8:E9"/>
    <mergeCell ref="F8:F9"/>
    <mergeCell ref="G8:G9"/>
    <mergeCell ref="H8:H9"/>
    <mergeCell ref="I8:I9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P285"/>
  <sheetViews>
    <sheetView workbookViewId="0" topLeftCell="A1">
      <selection activeCell="A2" sqref="A2:P2"/>
    </sheetView>
  </sheetViews>
  <sheetFormatPr defaultColWidth="9.140625" defaultRowHeight="15"/>
  <cols>
    <col min="1" max="1" width="4.7109375" style="11" customWidth="1"/>
    <col min="2" max="2" width="31.00390625" style="11" customWidth="1"/>
    <col min="3" max="3" width="20.140625" style="11" customWidth="1"/>
    <col min="4" max="4" width="18.8515625" style="11" customWidth="1"/>
    <col min="5" max="6" width="11.8515625" style="11" customWidth="1"/>
    <col min="7" max="7" width="8.421875" style="11" customWidth="1"/>
    <col min="8" max="8" width="14.00390625" style="11" customWidth="1"/>
    <col min="9" max="9" width="13.421875" style="11" bestFit="1" customWidth="1"/>
    <col min="10" max="10" width="13.140625" style="11" customWidth="1"/>
    <col min="11" max="11" width="10.28125" style="11" customWidth="1"/>
    <col min="12" max="12" width="13.8515625" style="11" customWidth="1"/>
    <col min="13" max="15" width="13.28125" style="11" customWidth="1"/>
    <col min="16" max="16" width="14.8515625" style="11" customWidth="1"/>
    <col min="17" max="16384" width="9.140625" style="11" customWidth="1"/>
  </cols>
  <sheetData>
    <row r="2" spans="1:16" ht="54" customHeight="1">
      <c r="A2" s="315" t="s">
        <v>1253</v>
      </c>
      <c r="B2" s="315"/>
      <c r="C2" s="315"/>
      <c r="D2" s="315"/>
      <c r="E2" s="315"/>
      <c r="F2" s="315"/>
      <c r="G2" s="315"/>
      <c r="H2" s="315"/>
      <c r="I2" s="315"/>
      <c r="J2" s="315"/>
      <c r="K2" s="315"/>
      <c r="L2" s="315"/>
      <c r="M2" s="315"/>
      <c r="N2" s="315"/>
      <c r="O2" s="315"/>
      <c r="P2" s="315"/>
    </row>
    <row r="3" spans="1:12" ht="15.75" thickBot="1">
      <c r="A3" s="12"/>
      <c r="B3" s="12"/>
      <c r="C3" s="12"/>
      <c r="D3" s="316"/>
      <c r="E3" s="316"/>
      <c r="F3" s="316"/>
      <c r="G3" s="316"/>
      <c r="H3" s="316"/>
      <c r="I3" s="316"/>
      <c r="J3" s="316"/>
      <c r="K3" s="316"/>
      <c r="L3" s="12"/>
    </row>
    <row r="4" spans="1:16" ht="75.75" thickBot="1">
      <c r="A4" s="13" t="s">
        <v>5</v>
      </c>
      <c r="B4" s="14" t="s">
        <v>6</v>
      </c>
      <c r="C4" s="14" t="s">
        <v>7</v>
      </c>
      <c r="D4" s="14" t="s">
        <v>8</v>
      </c>
      <c r="E4" s="14" t="s">
        <v>9</v>
      </c>
      <c r="F4" s="14" t="s">
        <v>10</v>
      </c>
      <c r="G4" s="14" t="s">
        <v>11</v>
      </c>
      <c r="H4" s="14" t="s">
        <v>12</v>
      </c>
      <c r="I4" s="14" t="s">
        <v>1096</v>
      </c>
      <c r="J4" s="14" t="s">
        <v>1097</v>
      </c>
      <c r="K4" s="14" t="s">
        <v>1098</v>
      </c>
      <c r="L4" s="15" t="s">
        <v>13</v>
      </c>
      <c r="M4" s="14" t="s">
        <v>14</v>
      </c>
      <c r="N4" s="16" t="s">
        <v>15</v>
      </c>
      <c r="O4" s="16" t="s">
        <v>16</v>
      </c>
      <c r="P4" s="133" t="s">
        <v>17</v>
      </c>
    </row>
    <row r="5" spans="1:16" ht="15.75" thickBot="1">
      <c r="A5" s="17">
        <v>1</v>
      </c>
      <c r="B5" s="14">
        <v>2</v>
      </c>
      <c r="C5" s="14">
        <v>3</v>
      </c>
      <c r="D5" s="14">
        <f>+C5+1</f>
        <v>4</v>
      </c>
      <c r="E5" s="14">
        <f aca="true" t="shared" si="0" ref="E5:M5">+D5+1</f>
        <v>5</v>
      </c>
      <c r="F5" s="14">
        <f t="shared" si="0"/>
        <v>6</v>
      </c>
      <c r="G5" s="14">
        <f t="shared" si="0"/>
        <v>7</v>
      </c>
      <c r="H5" s="14">
        <f t="shared" si="0"/>
        <v>8</v>
      </c>
      <c r="I5" s="14">
        <f>+H5+1</f>
        <v>9</v>
      </c>
      <c r="J5" s="14">
        <f t="shared" si="0"/>
        <v>10</v>
      </c>
      <c r="K5" s="14">
        <f t="shared" si="0"/>
        <v>11</v>
      </c>
      <c r="L5" s="14">
        <f t="shared" si="0"/>
        <v>12</v>
      </c>
      <c r="M5" s="14">
        <f t="shared" si="0"/>
        <v>13</v>
      </c>
      <c r="N5" s="14">
        <f>+M5+1</f>
        <v>14</v>
      </c>
      <c r="O5" s="14">
        <f>+N5+1</f>
        <v>15</v>
      </c>
      <c r="P5" s="16">
        <f>+O5+1</f>
        <v>16</v>
      </c>
    </row>
    <row r="6" spans="1:16" ht="15.75" thickBot="1">
      <c r="A6" s="301" t="s">
        <v>18</v>
      </c>
      <c r="B6" s="317"/>
      <c r="C6" s="317"/>
      <c r="D6" s="317"/>
      <c r="E6" s="317"/>
      <c r="F6" s="317"/>
      <c r="G6" s="317"/>
      <c r="H6" s="317"/>
      <c r="I6" s="317"/>
      <c r="J6" s="317"/>
      <c r="K6" s="317"/>
      <c r="L6" s="317"/>
      <c r="M6" s="317"/>
      <c r="N6" s="317"/>
      <c r="O6" s="317"/>
      <c r="P6" s="318"/>
    </row>
    <row r="7" spans="1:16" ht="15.75" thickBot="1">
      <c r="A7" s="17"/>
      <c r="B7" s="14" t="s">
        <v>4</v>
      </c>
      <c r="C7" s="14" t="s">
        <v>19</v>
      </c>
      <c r="D7" s="14" t="s">
        <v>20</v>
      </c>
      <c r="E7" s="14" t="s">
        <v>20</v>
      </c>
      <c r="F7" s="14" t="s">
        <v>20</v>
      </c>
      <c r="G7" s="14">
        <f>+G8</f>
        <v>7</v>
      </c>
      <c r="H7" s="14" t="s">
        <v>20</v>
      </c>
      <c r="I7" s="18">
        <f aca="true" t="shared" si="1" ref="I7:N7">+I8</f>
        <v>48135</v>
      </c>
      <c r="J7" s="18">
        <f t="shared" si="1"/>
        <v>6120</v>
      </c>
      <c r="K7" s="18">
        <f t="shared" si="1"/>
        <v>79350</v>
      </c>
      <c r="L7" s="18">
        <f t="shared" si="1"/>
        <v>70159.5</v>
      </c>
      <c r="M7" s="19">
        <f t="shared" si="1"/>
        <v>0</v>
      </c>
      <c r="N7" s="20">
        <f t="shared" si="1"/>
        <v>0</v>
      </c>
      <c r="O7" s="20">
        <f>+O8</f>
        <v>0</v>
      </c>
      <c r="P7" s="20">
        <f>+P8</f>
        <v>0</v>
      </c>
    </row>
    <row r="8" spans="1:16" ht="15.75" thickBot="1">
      <c r="A8" s="301" t="s">
        <v>1079</v>
      </c>
      <c r="B8" s="302"/>
      <c r="C8" s="14" t="s">
        <v>0</v>
      </c>
      <c r="D8" s="14" t="s">
        <v>20</v>
      </c>
      <c r="E8" s="14" t="s">
        <v>20</v>
      </c>
      <c r="F8" s="14" t="s">
        <v>20</v>
      </c>
      <c r="G8" s="14">
        <f>SUM(G9:G15)</f>
        <v>7</v>
      </c>
      <c r="H8" s="14" t="s">
        <v>20</v>
      </c>
      <c r="I8" s="18">
        <f>SUM(I9:I15)</f>
        <v>48135</v>
      </c>
      <c r="J8" s="18">
        <f aca="true" t="shared" si="2" ref="J8:P8">SUM(J9:J15)</f>
        <v>6120</v>
      </c>
      <c r="K8" s="18">
        <f t="shared" si="2"/>
        <v>79350</v>
      </c>
      <c r="L8" s="18">
        <f t="shared" si="2"/>
        <v>70159.5</v>
      </c>
      <c r="M8" s="18">
        <f t="shared" si="2"/>
        <v>0</v>
      </c>
      <c r="N8" s="18">
        <f t="shared" si="2"/>
        <v>0</v>
      </c>
      <c r="O8" s="18">
        <f t="shared" si="2"/>
        <v>0</v>
      </c>
      <c r="P8" s="20">
        <f t="shared" si="2"/>
        <v>0</v>
      </c>
    </row>
    <row r="9" spans="1:16" ht="15">
      <c r="A9" s="21">
        <v>1</v>
      </c>
      <c r="B9" s="319" t="s">
        <v>1079</v>
      </c>
      <c r="C9" s="22" t="s">
        <v>22</v>
      </c>
      <c r="D9" s="23" t="s">
        <v>23</v>
      </c>
      <c r="E9" s="23">
        <v>1.5</v>
      </c>
      <c r="F9" s="22">
        <v>4.6</v>
      </c>
      <c r="G9" s="23">
        <v>1</v>
      </c>
      <c r="H9" s="23">
        <v>15</v>
      </c>
      <c r="I9" s="24">
        <f>3042*3</f>
        <v>9126</v>
      </c>
      <c r="J9" s="24">
        <v>1350</v>
      </c>
      <c r="K9" s="24">
        <v>12750</v>
      </c>
      <c r="L9" s="25">
        <f>J9*K9/1000</f>
        <v>17212.5</v>
      </c>
      <c r="M9" s="26">
        <v>0</v>
      </c>
      <c r="N9" s="26">
        <v>0</v>
      </c>
      <c r="O9" s="27">
        <f aca="true" t="shared" si="3" ref="O9:O15">+M9*N9/100</f>
        <v>0</v>
      </c>
      <c r="P9" s="28">
        <f aca="true" t="shared" si="4" ref="P9:P15">+O9*M9/1000</f>
        <v>0</v>
      </c>
    </row>
    <row r="10" spans="1:16" ht="42.75">
      <c r="A10" s="29">
        <f aca="true" t="shared" si="5" ref="A10:A15">+A9+1</f>
        <v>2</v>
      </c>
      <c r="B10" s="320"/>
      <c r="C10" s="30" t="s">
        <v>24</v>
      </c>
      <c r="D10" s="31" t="s">
        <v>25</v>
      </c>
      <c r="E10" s="31">
        <v>1.5</v>
      </c>
      <c r="F10" s="31">
        <v>2.4</v>
      </c>
      <c r="G10" s="31">
        <v>1</v>
      </c>
      <c r="H10" s="31">
        <v>12.3</v>
      </c>
      <c r="I10" s="4">
        <f>2210*3</f>
        <v>6630</v>
      </c>
      <c r="J10" s="4">
        <v>953</v>
      </c>
      <c r="K10" s="4">
        <v>11100</v>
      </c>
      <c r="L10" s="32">
        <f aca="true" t="shared" si="6" ref="L10:L15">J10*K10/1000</f>
        <v>10578.3</v>
      </c>
      <c r="M10" s="33">
        <v>0</v>
      </c>
      <c r="N10" s="33">
        <v>0</v>
      </c>
      <c r="O10" s="34">
        <f t="shared" si="3"/>
        <v>0</v>
      </c>
      <c r="P10" s="35">
        <f t="shared" si="4"/>
        <v>0</v>
      </c>
    </row>
    <row r="11" spans="1:16" ht="15">
      <c r="A11" s="29">
        <f t="shared" si="5"/>
        <v>3</v>
      </c>
      <c r="B11" s="320"/>
      <c r="C11" s="30" t="s">
        <v>24</v>
      </c>
      <c r="D11" s="31" t="s">
        <v>26</v>
      </c>
      <c r="E11" s="31">
        <v>1.5</v>
      </c>
      <c r="F11" s="31">
        <v>2.4</v>
      </c>
      <c r="G11" s="31">
        <v>1</v>
      </c>
      <c r="H11" s="31">
        <v>12.3</v>
      </c>
      <c r="I11" s="4">
        <f>2210*3</f>
        <v>6630</v>
      </c>
      <c r="J11" s="4">
        <v>723</v>
      </c>
      <c r="K11" s="4">
        <v>11100</v>
      </c>
      <c r="L11" s="32">
        <f t="shared" si="6"/>
        <v>8025.3</v>
      </c>
      <c r="M11" s="33">
        <v>0</v>
      </c>
      <c r="N11" s="33">
        <v>0</v>
      </c>
      <c r="O11" s="34">
        <f t="shared" si="3"/>
        <v>0</v>
      </c>
      <c r="P11" s="35">
        <f t="shared" si="4"/>
        <v>0</v>
      </c>
    </row>
    <row r="12" spans="1:16" ht="15">
      <c r="A12" s="29">
        <f t="shared" si="5"/>
        <v>4</v>
      </c>
      <c r="B12" s="320"/>
      <c r="C12" s="30" t="s">
        <v>24</v>
      </c>
      <c r="D12" s="31" t="s">
        <v>26</v>
      </c>
      <c r="E12" s="36">
        <v>1.5</v>
      </c>
      <c r="F12" s="30">
        <v>2</v>
      </c>
      <c r="G12" s="36">
        <v>1</v>
      </c>
      <c r="H12" s="31">
        <v>12.3</v>
      </c>
      <c r="I12" s="4">
        <f>2210*3</f>
        <v>6630</v>
      </c>
      <c r="J12" s="4">
        <v>870</v>
      </c>
      <c r="K12" s="4">
        <v>11100</v>
      </c>
      <c r="L12" s="32">
        <f t="shared" si="6"/>
        <v>9657</v>
      </c>
      <c r="M12" s="33">
        <v>0</v>
      </c>
      <c r="N12" s="33">
        <v>0</v>
      </c>
      <c r="O12" s="34">
        <f t="shared" si="3"/>
        <v>0</v>
      </c>
      <c r="P12" s="35">
        <f t="shared" si="4"/>
        <v>0</v>
      </c>
    </row>
    <row r="13" spans="1:16" ht="15">
      <c r="A13" s="29">
        <f t="shared" si="5"/>
        <v>5</v>
      </c>
      <c r="B13" s="320"/>
      <c r="C13" s="30" t="s">
        <v>24</v>
      </c>
      <c r="D13" s="31" t="s">
        <v>26</v>
      </c>
      <c r="E13" s="36">
        <v>1.5</v>
      </c>
      <c r="F13" s="30">
        <v>2</v>
      </c>
      <c r="G13" s="36">
        <v>1</v>
      </c>
      <c r="H13" s="31">
        <v>12.3</v>
      </c>
      <c r="I13" s="4">
        <f>2210*3</f>
        <v>6630</v>
      </c>
      <c r="J13" s="4">
        <v>716</v>
      </c>
      <c r="K13" s="4">
        <v>11100</v>
      </c>
      <c r="L13" s="32">
        <f t="shared" si="6"/>
        <v>7947.6</v>
      </c>
      <c r="M13" s="33">
        <v>0</v>
      </c>
      <c r="N13" s="33">
        <v>0</v>
      </c>
      <c r="O13" s="34">
        <f t="shared" si="3"/>
        <v>0</v>
      </c>
      <c r="P13" s="35">
        <f t="shared" si="4"/>
        <v>0</v>
      </c>
    </row>
    <row r="14" spans="1:16" ht="15">
      <c r="A14" s="29">
        <f t="shared" si="5"/>
        <v>6</v>
      </c>
      <c r="B14" s="320"/>
      <c r="C14" s="30" t="s">
        <v>24</v>
      </c>
      <c r="D14" s="31" t="s">
        <v>26</v>
      </c>
      <c r="E14" s="36">
        <v>1.5</v>
      </c>
      <c r="F14" s="30">
        <v>2</v>
      </c>
      <c r="G14" s="36">
        <v>1</v>
      </c>
      <c r="H14" s="31">
        <v>12.3</v>
      </c>
      <c r="I14" s="4">
        <f>2210*3</f>
        <v>6630</v>
      </c>
      <c r="J14" s="4">
        <v>896</v>
      </c>
      <c r="K14" s="4">
        <v>11100</v>
      </c>
      <c r="L14" s="32">
        <f t="shared" si="6"/>
        <v>9945.6</v>
      </c>
      <c r="M14" s="33">
        <v>0</v>
      </c>
      <c r="N14" s="33">
        <v>0</v>
      </c>
      <c r="O14" s="34">
        <f t="shared" si="3"/>
        <v>0</v>
      </c>
      <c r="P14" s="35">
        <f t="shared" si="4"/>
        <v>0</v>
      </c>
    </row>
    <row r="15" spans="1:16" ht="15.75" thickBot="1">
      <c r="A15" s="37">
        <f t="shared" si="5"/>
        <v>7</v>
      </c>
      <c r="B15" s="321"/>
      <c r="C15" s="38" t="s">
        <v>27</v>
      </c>
      <c r="D15" s="39" t="s">
        <v>28</v>
      </c>
      <c r="E15" s="39">
        <v>1.5</v>
      </c>
      <c r="F15" s="39">
        <v>1.5</v>
      </c>
      <c r="G15" s="39">
        <v>1</v>
      </c>
      <c r="H15" s="40">
        <v>10.5</v>
      </c>
      <c r="I15" s="41">
        <f>1953*3</f>
        <v>5859</v>
      </c>
      <c r="J15" s="41">
        <v>612</v>
      </c>
      <c r="K15" s="4">
        <v>11100</v>
      </c>
      <c r="L15" s="42">
        <f t="shared" si="6"/>
        <v>6793.2</v>
      </c>
      <c r="M15" s="43">
        <v>0</v>
      </c>
      <c r="N15" s="43">
        <v>0</v>
      </c>
      <c r="O15" s="44">
        <f t="shared" si="3"/>
        <v>0</v>
      </c>
      <c r="P15" s="45">
        <f t="shared" si="4"/>
        <v>0</v>
      </c>
    </row>
    <row r="16" spans="1:16" ht="15.75" thickBot="1">
      <c r="A16" s="301" t="s">
        <v>29</v>
      </c>
      <c r="B16" s="302"/>
      <c r="C16" s="14" t="s">
        <v>0</v>
      </c>
      <c r="D16" s="14" t="s">
        <v>20</v>
      </c>
      <c r="E16" s="14" t="s">
        <v>20</v>
      </c>
      <c r="F16" s="14" t="s">
        <v>20</v>
      </c>
      <c r="G16" s="14">
        <f>SUM(G17:G35)</f>
        <v>19</v>
      </c>
      <c r="H16" s="14" t="s">
        <v>20</v>
      </c>
      <c r="I16" s="18">
        <f aca="true" t="shared" si="7" ref="I16:P16">SUM(I17:I35)</f>
        <v>122752</v>
      </c>
      <c r="J16" s="18">
        <f t="shared" si="7"/>
        <v>1924.57</v>
      </c>
      <c r="K16" s="18">
        <f t="shared" si="7"/>
        <v>21000</v>
      </c>
      <c r="L16" s="18">
        <f t="shared" si="7"/>
        <v>20202</v>
      </c>
      <c r="M16" s="18">
        <f t="shared" si="7"/>
        <v>52000</v>
      </c>
      <c r="N16" s="18">
        <f t="shared" si="7"/>
        <v>153</v>
      </c>
      <c r="O16" s="18">
        <f t="shared" si="7"/>
        <v>12840</v>
      </c>
      <c r="P16" s="20">
        <f t="shared" si="7"/>
        <v>41730</v>
      </c>
    </row>
    <row r="17" spans="1:16" ht="15">
      <c r="A17" s="46">
        <v>1</v>
      </c>
      <c r="B17" s="311" t="s">
        <v>30</v>
      </c>
      <c r="C17" s="47" t="s">
        <v>31</v>
      </c>
      <c r="D17" s="47" t="s">
        <v>32</v>
      </c>
      <c r="E17" s="47">
        <v>1.5</v>
      </c>
      <c r="F17" s="47">
        <v>3.6</v>
      </c>
      <c r="G17" s="47">
        <v>1</v>
      </c>
      <c r="H17" s="47">
        <v>14</v>
      </c>
      <c r="I17" s="5">
        <v>7560</v>
      </c>
      <c r="J17" s="54">
        <v>984</v>
      </c>
      <c r="K17" s="5">
        <v>10500</v>
      </c>
      <c r="L17" s="134">
        <f>J17*K17/1000</f>
        <v>10332</v>
      </c>
      <c r="M17" s="135">
        <v>0</v>
      </c>
      <c r="N17" s="135">
        <v>0</v>
      </c>
      <c r="O17" s="5">
        <v>0</v>
      </c>
      <c r="P17" s="136">
        <f>+O17*M17/1000</f>
        <v>0</v>
      </c>
    </row>
    <row r="18" spans="1:16" ht="15">
      <c r="A18" s="29">
        <f>+A17+1</f>
        <v>2</v>
      </c>
      <c r="B18" s="309"/>
      <c r="C18" s="31" t="s">
        <v>33</v>
      </c>
      <c r="D18" s="31" t="s">
        <v>28</v>
      </c>
      <c r="E18" s="31">
        <v>1.5</v>
      </c>
      <c r="F18" s="31">
        <v>2.4</v>
      </c>
      <c r="G18" s="31">
        <v>1</v>
      </c>
      <c r="H18" s="31">
        <v>13.8</v>
      </c>
      <c r="I18" s="4">
        <v>6776</v>
      </c>
      <c r="J18" s="54">
        <v>940</v>
      </c>
      <c r="K18" s="5">
        <v>10500</v>
      </c>
      <c r="L18" s="55">
        <f aca="true" t="shared" si="8" ref="L18:L34">J18*K18/1000</f>
        <v>9870</v>
      </c>
      <c r="M18" s="56">
        <v>0</v>
      </c>
      <c r="N18" s="56">
        <v>0</v>
      </c>
      <c r="O18" s="4">
        <v>0</v>
      </c>
      <c r="P18" s="57">
        <f>+O18*M18/1000</f>
        <v>0</v>
      </c>
    </row>
    <row r="19" spans="1:16" ht="15">
      <c r="A19" s="29">
        <f aca="true" t="shared" si="9" ref="A19:A35">+A18+1</f>
        <v>3</v>
      </c>
      <c r="B19" s="309"/>
      <c r="C19" s="31" t="s">
        <v>34</v>
      </c>
      <c r="D19" s="31" t="s">
        <v>28</v>
      </c>
      <c r="E19" s="31">
        <v>1.5</v>
      </c>
      <c r="F19" s="31">
        <v>1.5</v>
      </c>
      <c r="G19" s="31">
        <v>1</v>
      </c>
      <c r="H19" s="31">
        <v>9.5</v>
      </c>
      <c r="I19" s="4">
        <v>0</v>
      </c>
      <c r="J19" s="4">
        <v>0</v>
      </c>
      <c r="K19" s="4">
        <v>0</v>
      </c>
      <c r="L19" s="55">
        <f t="shared" si="8"/>
        <v>0</v>
      </c>
      <c r="M19" s="56">
        <v>0</v>
      </c>
      <c r="N19" s="56">
        <v>9</v>
      </c>
      <c r="O19" s="4">
        <v>0</v>
      </c>
      <c r="P19" s="57">
        <f aca="true" t="shared" si="10" ref="P19:P34">+O19*M19/1000</f>
        <v>0</v>
      </c>
    </row>
    <row r="20" spans="1:16" ht="15">
      <c r="A20" s="29">
        <f t="shared" si="9"/>
        <v>4</v>
      </c>
      <c r="B20" s="36" t="s">
        <v>35</v>
      </c>
      <c r="C20" s="36" t="s">
        <v>34</v>
      </c>
      <c r="D20" s="36" t="s">
        <v>28</v>
      </c>
      <c r="E20" s="36">
        <v>1.5</v>
      </c>
      <c r="F20" s="36">
        <v>1.5</v>
      </c>
      <c r="G20" s="36">
        <v>1</v>
      </c>
      <c r="H20" s="31">
        <v>9.5</v>
      </c>
      <c r="I20" s="4">
        <v>6776</v>
      </c>
      <c r="J20" s="4">
        <v>0</v>
      </c>
      <c r="K20" s="4">
        <v>0</v>
      </c>
      <c r="L20" s="55">
        <f t="shared" si="8"/>
        <v>0</v>
      </c>
      <c r="M20" s="56">
        <v>3250</v>
      </c>
      <c r="N20" s="56">
        <v>9</v>
      </c>
      <c r="O20" s="4">
        <v>912</v>
      </c>
      <c r="P20" s="57">
        <f>+O20*M20/1000</f>
        <v>2964</v>
      </c>
    </row>
    <row r="21" spans="1:16" ht="15">
      <c r="A21" s="29">
        <f t="shared" si="9"/>
        <v>5</v>
      </c>
      <c r="B21" s="36" t="s">
        <v>36</v>
      </c>
      <c r="C21" s="36" t="s">
        <v>37</v>
      </c>
      <c r="D21" s="36" t="s">
        <v>28</v>
      </c>
      <c r="E21" s="36">
        <v>1.5</v>
      </c>
      <c r="F21" s="36">
        <v>1.5</v>
      </c>
      <c r="G21" s="36">
        <v>1</v>
      </c>
      <c r="H21" s="31">
        <v>10</v>
      </c>
      <c r="I21" s="4">
        <v>6776</v>
      </c>
      <c r="J21" s="4">
        <v>0</v>
      </c>
      <c r="K21" s="4">
        <v>0</v>
      </c>
      <c r="L21" s="55">
        <f t="shared" si="8"/>
        <v>0</v>
      </c>
      <c r="M21" s="56">
        <v>3250</v>
      </c>
      <c r="N21" s="56">
        <v>9</v>
      </c>
      <c r="O21" s="4">
        <v>844</v>
      </c>
      <c r="P21" s="57">
        <f t="shared" si="10"/>
        <v>2743</v>
      </c>
    </row>
    <row r="22" spans="1:16" ht="15">
      <c r="A22" s="29">
        <f t="shared" si="9"/>
        <v>6</v>
      </c>
      <c r="B22" s="36" t="s">
        <v>39</v>
      </c>
      <c r="C22" s="36" t="s">
        <v>40</v>
      </c>
      <c r="D22" s="36" t="s">
        <v>28</v>
      </c>
      <c r="E22" s="36">
        <v>1.5</v>
      </c>
      <c r="F22" s="59">
        <v>2</v>
      </c>
      <c r="G22" s="36">
        <v>1</v>
      </c>
      <c r="H22" s="31">
        <v>12.3</v>
      </c>
      <c r="I22" s="4">
        <v>6776</v>
      </c>
      <c r="J22" s="4">
        <v>0</v>
      </c>
      <c r="K22" s="4">
        <v>0</v>
      </c>
      <c r="L22" s="55">
        <f t="shared" si="8"/>
        <v>0</v>
      </c>
      <c r="M22" s="56">
        <v>3250</v>
      </c>
      <c r="N22" s="56">
        <v>9</v>
      </c>
      <c r="O22" s="4">
        <v>890</v>
      </c>
      <c r="P22" s="57">
        <f>+O22*M22/1000</f>
        <v>2892.5</v>
      </c>
    </row>
    <row r="23" spans="1:16" ht="15">
      <c r="A23" s="29">
        <f t="shared" si="9"/>
        <v>7</v>
      </c>
      <c r="B23" s="36" t="s">
        <v>41</v>
      </c>
      <c r="C23" s="36" t="s">
        <v>42</v>
      </c>
      <c r="D23" s="36" t="s">
        <v>28</v>
      </c>
      <c r="E23" s="36">
        <v>1.5</v>
      </c>
      <c r="F23" s="36">
        <v>1.5</v>
      </c>
      <c r="G23" s="36">
        <v>1</v>
      </c>
      <c r="H23" s="31">
        <v>9.3</v>
      </c>
      <c r="I23" s="4">
        <v>6776</v>
      </c>
      <c r="J23" s="4">
        <v>0</v>
      </c>
      <c r="K23" s="4">
        <v>0</v>
      </c>
      <c r="L23" s="55">
        <f t="shared" si="8"/>
        <v>0</v>
      </c>
      <c r="M23" s="56">
        <v>3250</v>
      </c>
      <c r="N23" s="56">
        <v>9</v>
      </c>
      <c r="O23" s="4">
        <v>880</v>
      </c>
      <c r="P23" s="57">
        <f t="shared" si="10"/>
        <v>2860</v>
      </c>
    </row>
    <row r="24" spans="1:16" ht="15">
      <c r="A24" s="29">
        <f t="shared" si="9"/>
        <v>8</v>
      </c>
      <c r="B24" s="36" t="s">
        <v>43</v>
      </c>
      <c r="C24" s="36" t="s">
        <v>42</v>
      </c>
      <c r="D24" s="36" t="s">
        <v>28</v>
      </c>
      <c r="E24" s="36">
        <v>1.5</v>
      </c>
      <c r="F24" s="36">
        <v>1.5</v>
      </c>
      <c r="G24" s="36">
        <v>1</v>
      </c>
      <c r="H24" s="31">
        <v>9.3</v>
      </c>
      <c r="I24" s="4">
        <v>6776</v>
      </c>
      <c r="J24" s="4">
        <v>0</v>
      </c>
      <c r="K24" s="4">
        <v>0</v>
      </c>
      <c r="L24" s="55">
        <f t="shared" si="8"/>
        <v>0</v>
      </c>
      <c r="M24" s="56">
        <v>3250</v>
      </c>
      <c r="N24" s="56">
        <v>9</v>
      </c>
      <c r="O24" s="4">
        <v>922</v>
      </c>
      <c r="P24" s="57">
        <f t="shared" si="10"/>
        <v>2996.5</v>
      </c>
    </row>
    <row r="25" spans="1:16" ht="15">
      <c r="A25" s="29">
        <f t="shared" si="9"/>
        <v>9</v>
      </c>
      <c r="B25" s="36" t="s">
        <v>44</v>
      </c>
      <c r="C25" s="36" t="s">
        <v>42</v>
      </c>
      <c r="D25" s="36" t="s">
        <v>28</v>
      </c>
      <c r="E25" s="36">
        <v>1.5</v>
      </c>
      <c r="F25" s="36">
        <v>1.5</v>
      </c>
      <c r="G25" s="36">
        <v>1</v>
      </c>
      <c r="H25" s="31">
        <v>9.3</v>
      </c>
      <c r="I25" s="4">
        <v>6776</v>
      </c>
      <c r="J25" s="4">
        <v>0</v>
      </c>
      <c r="K25" s="4">
        <v>0</v>
      </c>
      <c r="L25" s="55">
        <f t="shared" si="8"/>
        <v>0</v>
      </c>
      <c r="M25" s="56">
        <v>3250</v>
      </c>
      <c r="N25" s="56">
        <v>9</v>
      </c>
      <c r="O25" s="4">
        <v>910</v>
      </c>
      <c r="P25" s="57">
        <f t="shared" si="10"/>
        <v>2957.5</v>
      </c>
    </row>
    <row r="26" spans="1:16" ht="15">
      <c r="A26" s="29">
        <f t="shared" si="9"/>
        <v>10</v>
      </c>
      <c r="B26" s="36" t="s">
        <v>45</v>
      </c>
      <c r="C26" s="36" t="s">
        <v>38</v>
      </c>
      <c r="D26" s="36" t="s">
        <v>28</v>
      </c>
      <c r="E26" s="36">
        <v>1.5</v>
      </c>
      <c r="F26" s="36">
        <v>1.6</v>
      </c>
      <c r="G26" s="36">
        <v>1</v>
      </c>
      <c r="H26" s="31">
        <v>8</v>
      </c>
      <c r="I26" s="4">
        <v>6776</v>
      </c>
      <c r="J26" s="4">
        <v>0</v>
      </c>
      <c r="K26" s="4">
        <v>0</v>
      </c>
      <c r="L26" s="55">
        <f t="shared" si="8"/>
        <v>0</v>
      </c>
      <c r="M26" s="56">
        <v>3250</v>
      </c>
      <c r="N26" s="56">
        <v>9</v>
      </c>
      <c r="O26" s="4">
        <v>880</v>
      </c>
      <c r="P26" s="57">
        <f t="shared" si="10"/>
        <v>2860</v>
      </c>
    </row>
    <row r="27" spans="1:16" ht="15">
      <c r="A27" s="29">
        <f t="shared" si="9"/>
        <v>11</v>
      </c>
      <c r="B27" s="36" t="s">
        <v>46</v>
      </c>
      <c r="C27" s="36" t="s">
        <v>42</v>
      </c>
      <c r="D27" s="36" t="s">
        <v>28</v>
      </c>
      <c r="E27" s="36">
        <v>1.5</v>
      </c>
      <c r="F27" s="36">
        <v>1.5</v>
      </c>
      <c r="G27" s="36">
        <v>1</v>
      </c>
      <c r="H27" s="31">
        <v>9.3</v>
      </c>
      <c r="I27" s="4">
        <v>6776</v>
      </c>
      <c r="J27" s="4">
        <v>0.57</v>
      </c>
      <c r="K27" s="4">
        <v>0</v>
      </c>
      <c r="L27" s="55">
        <f>J27*K27/1000</f>
        <v>0</v>
      </c>
      <c r="M27" s="56">
        <v>3250</v>
      </c>
      <c r="N27" s="56">
        <v>9</v>
      </c>
      <c r="O27" s="4">
        <v>811</v>
      </c>
      <c r="P27" s="57">
        <f t="shared" si="10"/>
        <v>2635.75</v>
      </c>
    </row>
    <row r="28" spans="1:16" ht="15">
      <c r="A28" s="29">
        <f t="shared" si="9"/>
        <v>12</v>
      </c>
      <c r="B28" s="36" t="s">
        <v>47</v>
      </c>
      <c r="C28" s="36" t="s">
        <v>42</v>
      </c>
      <c r="D28" s="36" t="s">
        <v>28</v>
      </c>
      <c r="E28" s="36">
        <v>1.5</v>
      </c>
      <c r="F28" s="36">
        <v>1.5</v>
      </c>
      <c r="G28" s="36">
        <v>1</v>
      </c>
      <c r="H28" s="31">
        <v>9.3</v>
      </c>
      <c r="I28" s="4">
        <v>6776</v>
      </c>
      <c r="J28" s="4">
        <v>0</v>
      </c>
      <c r="K28" s="4">
        <v>0</v>
      </c>
      <c r="L28" s="55">
        <f t="shared" si="8"/>
        <v>0</v>
      </c>
      <c r="M28" s="56">
        <v>3250</v>
      </c>
      <c r="N28" s="56">
        <v>9</v>
      </c>
      <c r="O28" s="4">
        <v>790</v>
      </c>
      <c r="P28" s="57">
        <f t="shared" si="10"/>
        <v>2567.5</v>
      </c>
    </row>
    <row r="29" spans="1:16" ht="15">
      <c r="A29" s="29">
        <f t="shared" si="9"/>
        <v>13</v>
      </c>
      <c r="B29" s="36" t="s">
        <v>48</v>
      </c>
      <c r="C29" s="36" t="s">
        <v>42</v>
      </c>
      <c r="D29" s="36" t="s">
        <v>28</v>
      </c>
      <c r="E29" s="36">
        <v>1.5</v>
      </c>
      <c r="F29" s="36">
        <v>1.5</v>
      </c>
      <c r="G29" s="36">
        <v>1</v>
      </c>
      <c r="H29" s="31">
        <v>9.3</v>
      </c>
      <c r="I29" s="4">
        <v>6776</v>
      </c>
      <c r="J29" s="4">
        <v>0</v>
      </c>
      <c r="K29" s="4">
        <v>0</v>
      </c>
      <c r="L29" s="55">
        <f t="shared" si="8"/>
        <v>0</v>
      </c>
      <c r="M29" s="56">
        <v>3250</v>
      </c>
      <c r="N29" s="56">
        <v>9</v>
      </c>
      <c r="O29" s="4">
        <v>799</v>
      </c>
      <c r="P29" s="57">
        <f t="shared" si="10"/>
        <v>2596.75</v>
      </c>
    </row>
    <row r="30" spans="1:16" ht="15">
      <c r="A30" s="29">
        <f t="shared" si="9"/>
        <v>14</v>
      </c>
      <c r="B30" s="36" t="s">
        <v>49</v>
      </c>
      <c r="C30" s="36" t="s">
        <v>38</v>
      </c>
      <c r="D30" s="36" t="s">
        <v>28</v>
      </c>
      <c r="E30" s="36">
        <v>1.5</v>
      </c>
      <c r="F30" s="36">
        <v>1.6</v>
      </c>
      <c r="G30" s="36">
        <v>1</v>
      </c>
      <c r="H30" s="31">
        <v>8</v>
      </c>
      <c r="I30" s="4">
        <v>6776</v>
      </c>
      <c r="J30" s="4">
        <v>0</v>
      </c>
      <c r="K30" s="4">
        <v>0</v>
      </c>
      <c r="L30" s="55">
        <f t="shared" si="8"/>
        <v>0</v>
      </c>
      <c r="M30" s="56">
        <v>3250</v>
      </c>
      <c r="N30" s="56">
        <v>9</v>
      </c>
      <c r="O30" s="4">
        <v>817</v>
      </c>
      <c r="P30" s="57">
        <f t="shared" si="10"/>
        <v>2655.25</v>
      </c>
    </row>
    <row r="31" spans="1:16" ht="15">
      <c r="A31" s="29">
        <f t="shared" si="9"/>
        <v>15</v>
      </c>
      <c r="B31" s="36" t="s">
        <v>50</v>
      </c>
      <c r="C31" s="36" t="s">
        <v>42</v>
      </c>
      <c r="D31" s="36" t="s">
        <v>28</v>
      </c>
      <c r="E31" s="36">
        <v>1.5</v>
      </c>
      <c r="F31" s="36">
        <v>1.5</v>
      </c>
      <c r="G31" s="36">
        <v>1</v>
      </c>
      <c r="H31" s="31">
        <v>9.3</v>
      </c>
      <c r="I31" s="4">
        <v>6776</v>
      </c>
      <c r="J31" s="4">
        <v>0</v>
      </c>
      <c r="K31" s="4">
        <v>0</v>
      </c>
      <c r="L31" s="55">
        <f t="shared" si="8"/>
        <v>0</v>
      </c>
      <c r="M31" s="56">
        <v>3250</v>
      </c>
      <c r="N31" s="56">
        <v>9</v>
      </c>
      <c r="O31" s="4">
        <v>866</v>
      </c>
      <c r="P31" s="57">
        <f t="shared" si="10"/>
        <v>2814.5</v>
      </c>
    </row>
    <row r="32" spans="1:16" ht="15">
      <c r="A32" s="29">
        <f t="shared" si="9"/>
        <v>16</v>
      </c>
      <c r="B32" s="36" t="s">
        <v>51</v>
      </c>
      <c r="C32" s="36" t="s">
        <v>34</v>
      </c>
      <c r="D32" s="36" t="s">
        <v>28</v>
      </c>
      <c r="E32" s="36">
        <v>1.5</v>
      </c>
      <c r="F32" s="36">
        <v>1.8</v>
      </c>
      <c r="G32" s="36">
        <v>1</v>
      </c>
      <c r="H32" s="31">
        <v>8.5</v>
      </c>
      <c r="I32" s="4">
        <v>6776</v>
      </c>
      <c r="J32" s="4">
        <v>0</v>
      </c>
      <c r="K32" s="4">
        <v>0</v>
      </c>
      <c r="L32" s="55">
        <f t="shared" si="8"/>
        <v>0</v>
      </c>
      <c r="M32" s="56">
        <v>3250</v>
      </c>
      <c r="N32" s="56">
        <v>9</v>
      </c>
      <c r="O32" s="4">
        <v>843</v>
      </c>
      <c r="P32" s="57">
        <f t="shared" si="10"/>
        <v>2739.75</v>
      </c>
    </row>
    <row r="33" spans="1:16" ht="15">
      <c r="A33" s="29">
        <f t="shared" si="9"/>
        <v>17</v>
      </c>
      <c r="B33" s="36" t="s">
        <v>52</v>
      </c>
      <c r="C33" s="36" t="s">
        <v>42</v>
      </c>
      <c r="D33" s="36" t="s">
        <v>28</v>
      </c>
      <c r="E33" s="36">
        <v>1.5</v>
      </c>
      <c r="F33" s="36">
        <v>1.5</v>
      </c>
      <c r="G33" s="36">
        <v>1</v>
      </c>
      <c r="H33" s="31">
        <v>9.3</v>
      </c>
      <c r="I33" s="4">
        <v>6776</v>
      </c>
      <c r="J33" s="4">
        <v>0</v>
      </c>
      <c r="K33" s="4">
        <v>0</v>
      </c>
      <c r="L33" s="55">
        <f t="shared" si="8"/>
        <v>0</v>
      </c>
      <c r="M33" s="56">
        <v>3250</v>
      </c>
      <c r="N33" s="56">
        <v>9</v>
      </c>
      <c r="O33" s="4">
        <v>0</v>
      </c>
      <c r="P33" s="57">
        <f t="shared" si="10"/>
        <v>0</v>
      </c>
    </row>
    <row r="34" spans="1:16" ht="15">
      <c r="A34" s="29">
        <f t="shared" si="9"/>
        <v>18</v>
      </c>
      <c r="B34" s="36" t="s">
        <v>53</v>
      </c>
      <c r="C34" s="36" t="s">
        <v>42</v>
      </c>
      <c r="D34" s="36" t="s">
        <v>28</v>
      </c>
      <c r="E34" s="36">
        <v>1.5</v>
      </c>
      <c r="F34" s="36">
        <v>1.5</v>
      </c>
      <c r="G34" s="36">
        <v>1</v>
      </c>
      <c r="H34" s="31">
        <v>9.3</v>
      </c>
      <c r="I34" s="4">
        <v>6776</v>
      </c>
      <c r="J34" s="4">
        <v>0</v>
      </c>
      <c r="K34" s="4">
        <v>0</v>
      </c>
      <c r="L34" s="55">
        <f t="shared" si="8"/>
        <v>0</v>
      </c>
      <c r="M34" s="56">
        <v>3250</v>
      </c>
      <c r="N34" s="56">
        <v>9</v>
      </c>
      <c r="O34" s="4">
        <v>827</v>
      </c>
      <c r="P34" s="57">
        <f t="shared" si="10"/>
        <v>2687.75</v>
      </c>
    </row>
    <row r="35" spans="1:16" ht="15.75" thickBot="1">
      <c r="A35" s="29">
        <f t="shared" si="9"/>
        <v>19</v>
      </c>
      <c r="B35" s="36" t="s">
        <v>54</v>
      </c>
      <c r="C35" s="36" t="s">
        <v>42</v>
      </c>
      <c r="D35" s="36" t="s">
        <v>28</v>
      </c>
      <c r="E35" s="36">
        <v>1.5</v>
      </c>
      <c r="F35" s="36">
        <v>1.5</v>
      </c>
      <c r="G35" s="36">
        <v>1</v>
      </c>
      <c r="H35" s="31">
        <v>9.3</v>
      </c>
      <c r="I35" s="4">
        <v>6776</v>
      </c>
      <c r="J35" s="4">
        <v>0</v>
      </c>
      <c r="K35" s="4">
        <v>0</v>
      </c>
      <c r="L35" s="55">
        <f>J35*K35/1000</f>
        <v>0</v>
      </c>
      <c r="M35" s="56">
        <v>3250</v>
      </c>
      <c r="N35" s="56">
        <v>9</v>
      </c>
      <c r="O35" s="4">
        <v>849</v>
      </c>
      <c r="P35" s="57">
        <f>+O35*M35/1000</f>
        <v>2759.25</v>
      </c>
    </row>
    <row r="36" spans="1:16" ht="15.75" thickBot="1">
      <c r="A36" s="303" t="s">
        <v>55</v>
      </c>
      <c r="B36" s="304"/>
      <c r="C36" s="65" t="s">
        <v>0</v>
      </c>
      <c r="D36" s="65" t="s">
        <v>20</v>
      </c>
      <c r="E36" s="65" t="s">
        <v>20</v>
      </c>
      <c r="F36" s="65" t="s">
        <v>20</v>
      </c>
      <c r="G36" s="137">
        <f>SUM(G37:G51)</f>
        <v>15</v>
      </c>
      <c r="H36" s="138" t="s">
        <v>20</v>
      </c>
      <c r="I36" s="66">
        <f aca="true" t="shared" si="11" ref="I36:P36">SUM(I37:I51)</f>
        <v>101640</v>
      </c>
      <c r="J36" s="66">
        <f t="shared" si="11"/>
        <v>2318.4</v>
      </c>
      <c r="K36" s="66">
        <f t="shared" si="11"/>
        <v>23600</v>
      </c>
      <c r="L36" s="67">
        <f t="shared" si="11"/>
        <v>27357.12</v>
      </c>
      <c r="M36" s="67">
        <f t="shared" si="11"/>
        <v>42250</v>
      </c>
      <c r="N36" s="68">
        <f t="shared" si="11"/>
        <v>136.95</v>
      </c>
      <c r="O36" s="66">
        <f t="shared" si="11"/>
        <v>9543</v>
      </c>
      <c r="P36" s="68">
        <f t="shared" si="11"/>
        <v>31014.75</v>
      </c>
    </row>
    <row r="37" spans="1:16" ht="15.75">
      <c r="A37" s="21">
        <v>1</v>
      </c>
      <c r="B37" s="308" t="s">
        <v>56</v>
      </c>
      <c r="C37" s="23" t="s">
        <v>1095</v>
      </c>
      <c r="D37" s="23" t="s">
        <v>32</v>
      </c>
      <c r="E37" s="23">
        <v>1.5</v>
      </c>
      <c r="F37" s="23">
        <v>3.6</v>
      </c>
      <c r="G37" s="23">
        <v>1</v>
      </c>
      <c r="H37" s="23">
        <v>20</v>
      </c>
      <c r="I37" s="69">
        <v>7560</v>
      </c>
      <c r="J37" s="24">
        <f>I37*H37/100</f>
        <v>1512</v>
      </c>
      <c r="K37" s="24">
        <v>11800</v>
      </c>
      <c r="L37" s="70">
        <f>J37*K37/1000</f>
        <v>17841.6</v>
      </c>
      <c r="M37" s="71">
        <v>0</v>
      </c>
      <c r="N37" s="71">
        <v>0</v>
      </c>
      <c r="O37" s="24">
        <v>0</v>
      </c>
      <c r="P37" s="72">
        <f>+O37*M37/1000</f>
        <v>0</v>
      </c>
    </row>
    <row r="38" spans="1:16" ht="15.75">
      <c r="A38" s="29">
        <f>+A37+1</f>
        <v>2</v>
      </c>
      <c r="B38" s="309"/>
      <c r="C38" s="31" t="s">
        <v>57</v>
      </c>
      <c r="D38" s="31" t="s">
        <v>28</v>
      </c>
      <c r="E38" s="31">
        <v>1.5</v>
      </c>
      <c r="F38" s="31">
        <v>1.5</v>
      </c>
      <c r="G38" s="31">
        <v>1</v>
      </c>
      <c r="H38" s="31">
        <v>12</v>
      </c>
      <c r="I38" s="73">
        <v>6720</v>
      </c>
      <c r="J38" s="4">
        <f>I38*H38/100</f>
        <v>806.4</v>
      </c>
      <c r="K38" s="4">
        <v>11800</v>
      </c>
      <c r="L38" s="6">
        <f aca="true" t="shared" si="12" ref="L38:L51">J38*K38/1000</f>
        <v>9515.52</v>
      </c>
      <c r="M38" s="8">
        <v>0</v>
      </c>
      <c r="N38" s="74">
        <v>0</v>
      </c>
      <c r="O38" s="4">
        <v>0</v>
      </c>
      <c r="P38" s="9">
        <f>+O38*M38/1000</f>
        <v>0</v>
      </c>
    </row>
    <row r="39" spans="1:16" ht="15.75">
      <c r="A39" s="29">
        <v>3</v>
      </c>
      <c r="B39" s="36" t="s">
        <v>58</v>
      </c>
      <c r="C39" s="31" t="s">
        <v>57</v>
      </c>
      <c r="D39" s="31" t="s">
        <v>28</v>
      </c>
      <c r="E39" s="31">
        <v>1.5</v>
      </c>
      <c r="F39" s="31">
        <v>1.5</v>
      </c>
      <c r="G39" s="31">
        <v>1</v>
      </c>
      <c r="H39" s="31">
        <v>12</v>
      </c>
      <c r="I39" s="73">
        <v>6720</v>
      </c>
      <c r="J39" s="4">
        <v>0</v>
      </c>
      <c r="K39" s="4">
        <v>0</v>
      </c>
      <c r="L39" s="6">
        <f t="shared" si="12"/>
        <v>0</v>
      </c>
      <c r="M39" s="8">
        <v>3250</v>
      </c>
      <c r="N39" s="74">
        <f aca="true" t="shared" si="13" ref="N39:N51">H39*1.1</f>
        <v>13.200000000000001</v>
      </c>
      <c r="O39" s="4">
        <f>325*3</f>
        <v>975</v>
      </c>
      <c r="P39" s="9">
        <f aca="true" t="shared" si="14" ref="P39:P51">+O39*M39/1000</f>
        <v>3168.75</v>
      </c>
    </row>
    <row r="40" spans="1:16" ht="15.75">
      <c r="A40" s="29">
        <v>4</v>
      </c>
      <c r="B40" s="36" t="s">
        <v>59</v>
      </c>
      <c r="C40" s="36" t="s">
        <v>60</v>
      </c>
      <c r="D40" s="36" t="s">
        <v>28</v>
      </c>
      <c r="E40" s="36">
        <v>1.5</v>
      </c>
      <c r="F40" s="36">
        <v>1.5</v>
      </c>
      <c r="G40" s="36">
        <v>1</v>
      </c>
      <c r="H40" s="31">
        <v>8.5</v>
      </c>
      <c r="I40" s="73">
        <v>6720</v>
      </c>
      <c r="J40" s="4">
        <v>0</v>
      </c>
      <c r="K40" s="4">
        <v>0</v>
      </c>
      <c r="L40" s="6">
        <f t="shared" si="12"/>
        <v>0</v>
      </c>
      <c r="M40" s="8">
        <v>3250</v>
      </c>
      <c r="N40" s="74">
        <f t="shared" si="13"/>
        <v>9.350000000000001</v>
      </c>
      <c r="O40" s="4">
        <f>209*3</f>
        <v>627</v>
      </c>
      <c r="P40" s="9">
        <f t="shared" si="14"/>
        <v>2037.75</v>
      </c>
    </row>
    <row r="41" spans="1:16" ht="15.75">
      <c r="A41" s="29">
        <f aca="true" t="shared" si="15" ref="A41:A51">+A40+1</f>
        <v>5</v>
      </c>
      <c r="B41" s="36" t="s">
        <v>61</v>
      </c>
      <c r="C41" s="31" t="s">
        <v>57</v>
      </c>
      <c r="D41" s="36" t="s">
        <v>28</v>
      </c>
      <c r="E41" s="36">
        <v>1.5</v>
      </c>
      <c r="F41" s="36">
        <v>1.5</v>
      </c>
      <c r="G41" s="36">
        <v>1</v>
      </c>
      <c r="H41" s="31">
        <v>12</v>
      </c>
      <c r="I41" s="73">
        <v>6720</v>
      </c>
      <c r="J41" s="4">
        <v>0</v>
      </c>
      <c r="K41" s="4">
        <v>0</v>
      </c>
      <c r="L41" s="6">
        <f t="shared" si="12"/>
        <v>0</v>
      </c>
      <c r="M41" s="8">
        <v>3250</v>
      </c>
      <c r="N41" s="74">
        <f>H41*1.1</f>
        <v>13.200000000000001</v>
      </c>
      <c r="O41" s="4">
        <f>325*3</f>
        <v>975</v>
      </c>
      <c r="P41" s="9">
        <f t="shared" si="14"/>
        <v>3168.75</v>
      </c>
    </row>
    <row r="42" spans="1:16" ht="15.75">
      <c r="A42" s="29">
        <f t="shared" si="15"/>
        <v>6</v>
      </c>
      <c r="B42" s="36" t="s">
        <v>62</v>
      </c>
      <c r="C42" s="36" t="s">
        <v>60</v>
      </c>
      <c r="D42" s="36" t="s">
        <v>28</v>
      </c>
      <c r="E42" s="36">
        <v>1.5</v>
      </c>
      <c r="F42" s="59">
        <v>1.5</v>
      </c>
      <c r="G42" s="36">
        <v>1</v>
      </c>
      <c r="H42" s="31">
        <v>8.5</v>
      </c>
      <c r="I42" s="73">
        <v>6720</v>
      </c>
      <c r="J42" s="4">
        <v>0</v>
      </c>
      <c r="K42" s="4">
        <v>0</v>
      </c>
      <c r="L42" s="6">
        <f t="shared" si="12"/>
        <v>0</v>
      </c>
      <c r="M42" s="8">
        <v>3250</v>
      </c>
      <c r="N42" s="74">
        <f t="shared" si="13"/>
        <v>9.350000000000001</v>
      </c>
      <c r="O42" s="4">
        <f aca="true" t="shared" si="16" ref="O42:O51">209*3</f>
        <v>627</v>
      </c>
      <c r="P42" s="9">
        <f t="shared" si="14"/>
        <v>2037.75</v>
      </c>
    </row>
    <row r="43" spans="1:16" ht="15.75">
      <c r="A43" s="29">
        <f t="shared" si="15"/>
        <v>7</v>
      </c>
      <c r="B43" s="36" t="s">
        <v>63</v>
      </c>
      <c r="C43" s="31" t="s">
        <v>57</v>
      </c>
      <c r="D43" s="36" t="s">
        <v>28</v>
      </c>
      <c r="E43" s="36">
        <v>1.5</v>
      </c>
      <c r="F43" s="36">
        <v>1.5</v>
      </c>
      <c r="G43" s="36">
        <v>1</v>
      </c>
      <c r="H43" s="31">
        <v>12</v>
      </c>
      <c r="I43" s="73">
        <v>6720</v>
      </c>
      <c r="J43" s="4">
        <v>0</v>
      </c>
      <c r="K43" s="4">
        <v>0</v>
      </c>
      <c r="L43" s="6">
        <f t="shared" si="12"/>
        <v>0</v>
      </c>
      <c r="M43" s="8">
        <v>3250</v>
      </c>
      <c r="N43" s="74">
        <f t="shared" si="13"/>
        <v>13.200000000000001</v>
      </c>
      <c r="O43" s="4">
        <f>325*3</f>
        <v>975</v>
      </c>
      <c r="P43" s="9">
        <f t="shared" si="14"/>
        <v>3168.75</v>
      </c>
    </row>
    <row r="44" spans="1:16" ht="15.75">
      <c r="A44" s="29">
        <f t="shared" si="15"/>
        <v>8</v>
      </c>
      <c r="B44" s="36" t="s">
        <v>64</v>
      </c>
      <c r="C44" s="36" t="s">
        <v>65</v>
      </c>
      <c r="D44" s="36" t="s">
        <v>28</v>
      </c>
      <c r="E44" s="36">
        <v>1.5</v>
      </c>
      <c r="F44" s="36">
        <v>1.6</v>
      </c>
      <c r="G44" s="36">
        <v>1</v>
      </c>
      <c r="H44" s="31">
        <v>12</v>
      </c>
      <c r="I44" s="73">
        <v>6720</v>
      </c>
      <c r="J44" s="4">
        <v>0</v>
      </c>
      <c r="K44" s="4">
        <v>0</v>
      </c>
      <c r="L44" s="6">
        <f t="shared" si="12"/>
        <v>0</v>
      </c>
      <c r="M44" s="8">
        <v>3250</v>
      </c>
      <c r="N44" s="74">
        <f t="shared" si="13"/>
        <v>13.200000000000001</v>
      </c>
      <c r="O44" s="4">
        <f>325*3</f>
        <v>975</v>
      </c>
      <c r="P44" s="9">
        <f t="shared" si="14"/>
        <v>3168.75</v>
      </c>
    </row>
    <row r="45" spans="1:16" ht="15.75">
      <c r="A45" s="29">
        <f t="shared" si="15"/>
        <v>9</v>
      </c>
      <c r="B45" s="36" t="s">
        <v>66</v>
      </c>
      <c r="C45" s="36" t="s">
        <v>60</v>
      </c>
      <c r="D45" s="36" t="s">
        <v>28</v>
      </c>
      <c r="E45" s="36">
        <v>1.5</v>
      </c>
      <c r="F45" s="36">
        <v>1.5</v>
      </c>
      <c r="G45" s="36">
        <v>1</v>
      </c>
      <c r="H45" s="31">
        <v>8.5</v>
      </c>
      <c r="I45" s="73">
        <v>6720</v>
      </c>
      <c r="J45" s="4">
        <v>0</v>
      </c>
      <c r="K45" s="4">
        <v>0</v>
      </c>
      <c r="L45" s="6">
        <f t="shared" si="12"/>
        <v>0</v>
      </c>
      <c r="M45" s="8">
        <v>3250</v>
      </c>
      <c r="N45" s="74">
        <f t="shared" si="13"/>
        <v>9.350000000000001</v>
      </c>
      <c r="O45" s="4">
        <f t="shared" si="16"/>
        <v>627</v>
      </c>
      <c r="P45" s="9">
        <f t="shared" si="14"/>
        <v>2037.75</v>
      </c>
    </row>
    <row r="46" spans="1:16" ht="15.75">
      <c r="A46" s="29">
        <f t="shared" si="15"/>
        <v>10</v>
      </c>
      <c r="B46" s="36" t="s">
        <v>67</v>
      </c>
      <c r="C46" s="36" t="s">
        <v>60</v>
      </c>
      <c r="D46" s="36" t="s">
        <v>28</v>
      </c>
      <c r="E46" s="36">
        <v>1.5</v>
      </c>
      <c r="F46" s="36">
        <v>1.6</v>
      </c>
      <c r="G46" s="36">
        <v>1</v>
      </c>
      <c r="H46" s="31">
        <v>8.5</v>
      </c>
      <c r="I46" s="73">
        <v>6720</v>
      </c>
      <c r="J46" s="4">
        <v>0</v>
      </c>
      <c r="K46" s="4">
        <v>0</v>
      </c>
      <c r="L46" s="6">
        <f t="shared" si="12"/>
        <v>0</v>
      </c>
      <c r="M46" s="8">
        <v>3250</v>
      </c>
      <c r="N46" s="74">
        <f t="shared" si="13"/>
        <v>9.350000000000001</v>
      </c>
      <c r="O46" s="4">
        <f t="shared" si="16"/>
        <v>627</v>
      </c>
      <c r="P46" s="9">
        <f t="shared" si="14"/>
        <v>2037.75</v>
      </c>
    </row>
    <row r="47" spans="1:16" ht="15.75">
      <c r="A47" s="29">
        <f t="shared" si="15"/>
        <v>11</v>
      </c>
      <c r="B47" s="36" t="s">
        <v>68</v>
      </c>
      <c r="C47" s="36" t="s">
        <v>69</v>
      </c>
      <c r="D47" s="36" t="s">
        <v>28</v>
      </c>
      <c r="E47" s="36">
        <v>1.5</v>
      </c>
      <c r="F47" s="36">
        <v>1.5</v>
      </c>
      <c r="G47" s="36">
        <v>1</v>
      </c>
      <c r="H47" s="31">
        <v>8.5</v>
      </c>
      <c r="I47" s="73">
        <v>6720</v>
      </c>
      <c r="J47" s="4">
        <v>0</v>
      </c>
      <c r="K47" s="4">
        <v>0</v>
      </c>
      <c r="L47" s="6">
        <f t="shared" si="12"/>
        <v>0</v>
      </c>
      <c r="M47" s="8">
        <v>3250</v>
      </c>
      <c r="N47" s="74">
        <f t="shared" si="13"/>
        <v>9.350000000000001</v>
      </c>
      <c r="O47" s="4">
        <f t="shared" si="16"/>
        <v>627</v>
      </c>
      <c r="P47" s="9">
        <f t="shared" si="14"/>
        <v>2037.75</v>
      </c>
    </row>
    <row r="48" spans="1:16" ht="15.75">
      <c r="A48" s="29">
        <f t="shared" si="15"/>
        <v>12</v>
      </c>
      <c r="B48" s="36" t="s">
        <v>70</v>
      </c>
      <c r="C48" s="36" t="s">
        <v>60</v>
      </c>
      <c r="D48" s="36" t="s">
        <v>28</v>
      </c>
      <c r="E48" s="36">
        <v>1.5</v>
      </c>
      <c r="F48" s="36">
        <v>1.5</v>
      </c>
      <c r="G48" s="36">
        <v>1</v>
      </c>
      <c r="H48" s="31">
        <v>8.5</v>
      </c>
      <c r="I48" s="73">
        <v>6720</v>
      </c>
      <c r="J48" s="4">
        <v>0</v>
      </c>
      <c r="K48" s="4">
        <v>0</v>
      </c>
      <c r="L48" s="6">
        <f t="shared" si="12"/>
        <v>0</v>
      </c>
      <c r="M48" s="8">
        <v>3250</v>
      </c>
      <c r="N48" s="74">
        <f t="shared" si="13"/>
        <v>9.350000000000001</v>
      </c>
      <c r="O48" s="4">
        <f t="shared" si="16"/>
        <v>627</v>
      </c>
      <c r="P48" s="9">
        <f t="shared" si="14"/>
        <v>2037.75</v>
      </c>
    </row>
    <row r="49" spans="1:16" ht="15.75">
      <c r="A49" s="29">
        <f t="shared" si="15"/>
        <v>13</v>
      </c>
      <c r="B49" s="36" t="s">
        <v>71</v>
      </c>
      <c r="C49" s="36" t="s">
        <v>60</v>
      </c>
      <c r="D49" s="36" t="s">
        <v>28</v>
      </c>
      <c r="E49" s="36">
        <v>1.5</v>
      </c>
      <c r="F49" s="36">
        <v>1.5</v>
      </c>
      <c r="G49" s="36">
        <v>1</v>
      </c>
      <c r="H49" s="31">
        <v>8.5</v>
      </c>
      <c r="I49" s="73">
        <v>6720</v>
      </c>
      <c r="J49" s="4">
        <v>0</v>
      </c>
      <c r="K49" s="4">
        <v>0</v>
      </c>
      <c r="L49" s="6">
        <f t="shared" si="12"/>
        <v>0</v>
      </c>
      <c r="M49" s="8">
        <v>3250</v>
      </c>
      <c r="N49" s="74">
        <f t="shared" si="13"/>
        <v>9.350000000000001</v>
      </c>
      <c r="O49" s="4">
        <f t="shared" si="16"/>
        <v>627</v>
      </c>
      <c r="P49" s="9">
        <f t="shared" si="14"/>
        <v>2037.75</v>
      </c>
    </row>
    <row r="50" spans="1:16" ht="15.75">
      <c r="A50" s="29">
        <f t="shared" si="15"/>
        <v>14</v>
      </c>
      <c r="B50" s="36" t="s">
        <v>72</v>
      </c>
      <c r="C50" s="36" t="s">
        <v>60</v>
      </c>
      <c r="D50" s="36" t="s">
        <v>28</v>
      </c>
      <c r="E50" s="36">
        <v>1.5</v>
      </c>
      <c r="F50" s="36">
        <v>1.6</v>
      </c>
      <c r="G50" s="36">
        <v>1</v>
      </c>
      <c r="H50" s="31">
        <v>8.5</v>
      </c>
      <c r="I50" s="73">
        <v>6720</v>
      </c>
      <c r="J50" s="4">
        <v>0</v>
      </c>
      <c r="K50" s="4">
        <v>0</v>
      </c>
      <c r="L50" s="6">
        <f t="shared" si="12"/>
        <v>0</v>
      </c>
      <c r="M50" s="8">
        <v>3250</v>
      </c>
      <c r="N50" s="74">
        <f t="shared" si="13"/>
        <v>9.350000000000001</v>
      </c>
      <c r="O50" s="4">
        <f t="shared" si="16"/>
        <v>627</v>
      </c>
      <c r="P50" s="9">
        <f t="shared" si="14"/>
        <v>2037.75</v>
      </c>
    </row>
    <row r="51" spans="1:16" ht="16.5" thickBot="1">
      <c r="A51" s="60">
        <f t="shared" si="15"/>
        <v>15</v>
      </c>
      <c r="B51" s="75" t="s">
        <v>73</v>
      </c>
      <c r="C51" s="75" t="s">
        <v>60</v>
      </c>
      <c r="D51" s="75" t="s">
        <v>28</v>
      </c>
      <c r="E51" s="75">
        <v>1.5</v>
      </c>
      <c r="F51" s="75">
        <v>1.5</v>
      </c>
      <c r="G51" s="75">
        <v>1</v>
      </c>
      <c r="H51" s="76">
        <v>8.5</v>
      </c>
      <c r="I51" s="77">
        <v>6720</v>
      </c>
      <c r="J51" s="61">
        <v>0</v>
      </c>
      <c r="K51" s="61">
        <v>0</v>
      </c>
      <c r="L51" s="78">
        <f t="shared" si="12"/>
        <v>0</v>
      </c>
      <c r="M51" s="79">
        <v>3250</v>
      </c>
      <c r="N51" s="80">
        <f t="shared" si="13"/>
        <v>9.350000000000001</v>
      </c>
      <c r="O51" s="61">
        <f t="shared" si="16"/>
        <v>627</v>
      </c>
      <c r="P51" s="81">
        <f t="shared" si="14"/>
        <v>2037.75</v>
      </c>
    </row>
    <row r="52" spans="1:16" ht="15.75" thickBot="1">
      <c r="A52" s="313" t="s">
        <v>74</v>
      </c>
      <c r="B52" s="314"/>
      <c r="C52" s="82" t="s">
        <v>0</v>
      </c>
      <c r="D52" s="82" t="s">
        <v>20</v>
      </c>
      <c r="E52" s="82" t="s">
        <v>20</v>
      </c>
      <c r="F52" s="82" t="s">
        <v>20</v>
      </c>
      <c r="G52" s="82">
        <f>SUM(G53:G68)</f>
        <v>16</v>
      </c>
      <c r="H52" s="82" t="s">
        <v>20</v>
      </c>
      <c r="I52" s="83">
        <f aca="true" t="shared" si="17" ref="I52:N52">SUM(I53:I68)</f>
        <v>100464</v>
      </c>
      <c r="J52" s="83">
        <f t="shared" si="17"/>
        <v>1777</v>
      </c>
      <c r="K52" s="83">
        <f t="shared" si="17"/>
        <v>59838</v>
      </c>
      <c r="L52" s="83">
        <f t="shared" si="17"/>
        <v>16059.695</v>
      </c>
      <c r="M52" s="83">
        <f t="shared" si="17"/>
        <v>52000</v>
      </c>
      <c r="N52" s="83">
        <f t="shared" si="17"/>
        <v>171</v>
      </c>
      <c r="O52" s="83">
        <f>+SUM(O53:O68)</f>
        <v>8737</v>
      </c>
      <c r="P52" s="84">
        <f>+SUM(P53:P68)</f>
        <v>28395.2</v>
      </c>
    </row>
    <row r="53" spans="1:16" ht="15">
      <c r="A53" s="21">
        <v>1</v>
      </c>
      <c r="B53" s="308" t="s">
        <v>75</v>
      </c>
      <c r="C53" s="85" t="s">
        <v>1093</v>
      </c>
      <c r="D53" s="23" t="s">
        <v>32</v>
      </c>
      <c r="E53" s="23">
        <v>1.5</v>
      </c>
      <c r="F53" s="23">
        <v>2.75</v>
      </c>
      <c r="G53" s="23">
        <v>1</v>
      </c>
      <c r="H53" s="23">
        <v>20</v>
      </c>
      <c r="I53" s="24">
        <v>6850</v>
      </c>
      <c r="J53" s="24">
        <v>300</v>
      </c>
      <c r="K53" s="24">
        <v>12671</v>
      </c>
      <c r="L53" s="70">
        <f>J53*K53/1000</f>
        <v>3801.3</v>
      </c>
      <c r="M53" s="71">
        <v>3250</v>
      </c>
      <c r="N53" s="71">
        <v>20</v>
      </c>
      <c r="O53" s="24"/>
      <c r="P53" s="72">
        <f>+O53*M53/1000</f>
        <v>0</v>
      </c>
    </row>
    <row r="54" spans="1:16" ht="28.5">
      <c r="A54" s="29">
        <f>+A53+1</f>
        <v>2</v>
      </c>
      <c r="B54" s="309"/>
      <c r="C54" s="86" t="s">
        <v>76</v>
      </c>
      <c r="D54" s="31" t="s">
        <v>28</v>
      </c>
      <c r="E54" s="31">
        <v>1.5</v>
      </c>
      <c r="F54" s="31">
        <v>2.57</v>
      </c>
      <c r="G54" s="31">
        <v>1</v>
      </c>
      <c r="H54" s="31">
        <v>25</v>
      </c>
      <c r="I54" s="4">
        <v>6030</v>
      </c>
      <c r="J54" s="4">
        <v>120</v>
      </c>
      <c r="K54" s="4">
        <v>12671</v>
      </c>
      <c r="L54" s="6">
        <f aca="true" t="shared" si="18" ref="L54:L66">J54*K54/1000</f>
        <v>1520.52</v>
      </c>
      <c r="M54" s="7">
        <v>3250</v>
      </c>
      <c r="N54" s="8">
        <v>25</v>
      </c>
      <c r="O54" s="4">
        <v>629</v>
      </c>
      <c r="P54" s="9">
        <f>+O54*M54/1000</f>
        <v>2044.25</v>
      </c>
    </row>
    <row r="55" spans="1:16" ht="15">
      <c r="A55" s="29">
        <f aca="true" t="shared" si="19" ref="A55:A68">+A54+1</f>
        <v>3</v>
      </c>
      <c r="B55" s="309"/>
      <c r="C55" s="87" t="s">
        <v>77</v>
      </c>
      <c r="D55" s="31" t="s">
        <v>28</v>
      </c>
      <c r="E55" s="31">
        <v>1.5</v>
      </c>
      <c r="F55" s="31">
        <v>1.5</v>
      </c>
      <c r="G55" s="31">
        <v>1</v>
      </c>
      <c r="H55" s="31">
        <v>9</v>
      </c>
      <c r="I55" s="4">
        <v>6295</v>
      </c>
      <c r="J55" s="4">
        <v>0</v>
      </c>
      <c r="K55" s="4">
        <v>12671</v>
      </c>
      <c r="L55" s="6">
        <v>0</v>
      </c>
      <c r="M55" s="7">
        <v>3250</v>
      </c>
      <c r="N55" s="8">
        <v>9</v>
      </c>
      <c r="O55" s="4">
        <v>317</v>
      </c>
      <c r="P55" s="9">
        <f aca="true" t="shared" si="20" ref="P55:P67">+O55*M55/1000</f>
        <v>1030.25</v>
      </c>
    </row>
    <row r="56" spans="1:16" ht="15">
      <c r="A56" s="29">
        <f>+A55+1</f>
        <v>4</v>
      </c>
      <c r="B56" s="36" t="s">
        <v>78</v>
      </c>
      <c r="C56" s="36" t="s">
        <v>42</v>
      </c>
      <c r="D56" s="36" t="s">
        <v>28</v>
      </c>
      <c r="E56" s="36">
        <v>1.5</v>
      </c>
      <c r="F56" s="31">
        <v>1.5</v>
      </c>
      <c r="G56" s="36">
        <v>1</v>
      </c>
      <c r="H56" s="31">
        <v>9</v>
      </c>
      <c r="I56" s="4">
        <v>6600</v>
      </c>
      <c r="J56" s="4">
        <v>0</v>
      </c>
      <c r="K56" s="4">
        <v>0</v>
      </c>
      <c r="L56" s="6">
        <f t="shared" si="18"/>
        <v>0</v>
      </c>
      <c r="M56" s="7">
        <v>3250</v>
      </c>
      <c r="N56" s="7">
        <v>9</v>
      </c>
      <c r="O56" s="5">
        <v>561</v>
      </c>
      <c r="P56" s="9">
        <f t="shared" si="20"/>
        <v>1823.25</v>
      </c>
    </row>
    <row r="57" spans="1:16" ht="15">
      <c r="A57" s="29">
        <f t="shared" si="19"/>
        <v>5</v>
      </c>
      <c r="B57" s="36" t="s">
        <v>79</v>
      </c>
      <c r="C57" s="36" t="s">
        <v>42</v>
      </c>
      <c r="D57" s="36" t="s">
        <v>28</v>
      </c>
      <c r="E57" s="36">
        <v>1.5</v>
      </c>
      <c r="F57" s="31">
        <v>1.5</v>
      </c>
      <c r="G57" s="36">
        <v>1</v>
      </c>
      <c r="H57" s="31">
        <v>9</v>
      </c>
      <c r="I57" s="4">
        <v>6520</v>
      </c>
      <c r="J57" s="4">
        <f>160+160</f>
        <v>320</v>
      </c>
      <c r="K57" s="4">
        <v>6200</v>
      </c>
      <c r="L57" s="6">
        <f t="shared" si="18"/>
        <v>1984</v>
      </c>
      <c r="M57" s="7">
        <v>3250</v>
      </c>
      <c r="N57" s="8">
        <v>9</v>
      </c>
      <c r="O57" s="4">
        <v>0</v>
      </c>
      <c r="P57" s="9">
        <f t="shared" si="20"/>
        <v>0</v>
      </c>
    </row>
    <row r="58" spans="1:16" ht="15">
      <c r="A58" s="29">
        <f t="shared" si="19"/>
        <v>6</v>
      </c>
      <c r="B58" s="36" t="s">
        <v>80</v>
      </c>
      <c r="C58" s="36" t="s">
        <v>42</v>
      </c>
      <c r="D58" s="36" t="s">
        <v>28</v>
      </c>
      <c r="E58" s="36">
        <v>1.5</v>
      </c>
      <c r="F58" s="31">
        <v>1.5</v>
      </c>
      <c r="G58" s="36">
        <v>1</v>
      </c>
      <c r="H58" s="31">
        <v>9</v>
      </c>
      <c r="I58" s="4">
        <v>4788</v>
      </c>
      <c r="J58" s="4">
        <v>270</v>
      </c>
      <c r="K58" s="4">
        <v>6500</v>
      </c>
      <c r="L58" s="6">
        <f t="shared" si="18"/>
        <v>1755</v>
      </c>
      <c r="M58" s="7">
        <v>3250</v>
      </c>
      <c r="N58" s="8">
        <v>9</v>
      </c>
      <c r="O58" s="4">
        <v>0</v>
      </c>
      <c r="P58" s="9">
        <v>0</v>
      </c>
    </row>
    <row r="59" spans="1:16" ht="15">
      <c r="A59" s="29">
        <f t="shared" si="19"/>
        <v>7</v>
      </c>
      <c r="B59" s="36" t="s">
        <v>81</v>
      </c>
      <c r="C59" s="36" t="s">
        <v>42</v>
      </c>
      <c r="D59" s="36" t="s">
        <v>28</v>
      </c>
      <c r="E59" s="36">
        <v>1.5</v>
      </c>
      <c r="F59" s="31">
        <v>1.5</v>
      </c>
      <c r="G59" s="36">
        <v>1</v>
      </c>
      <c r="H59" s="31">
        <v>9</v>
      </c>
      <c r="I59" s="4">
        <v>6235</v>
      </c>
      <c r="J59" s="4">
        <v>767</v>
      </c>
      <c r="K59" s="4">
        <v>9125</v>
      </c>
      <c r="L59" s="6">
        <f t="shared" si="18"/>
        <v>6998.875</v>
      </c>
      <c r="M59" s="7">
        <v>3250</v>
      </c>
      <c r="N59" s="8">
        <v>9</v>
      </c>
      <c r="O59" s="4">
        <v>1073</v>
      </c>
      <c r="P59" s="9">
        <v>3487.2</v>
      </c>
    </row>
    <row r="60" spans="1:16" ht="15">
      <c r="A60" s="29">
        <f t="shared" si="19"/>
        <v>8</v>
      </c>
      <c r="B60" s="36" t="s">
        <v>82</v>
      </c>
      <c r="C60" s="36" t="s">
        <v>42</v>
      </c>
      <c r="D60" s="36" t="s">
        <v>28</v>
      </c>
      <c r="E60" s="36">
        <v>1.5</v>
      </c>
      <c r="F60" s="31">
        <v>1.5</v>
      </c>
      <c r="G60" s="36">
        <v>1</v>
      </c>
      <c r="H60" s="31">
        <v>9</v>
      </c>
      <c r="I60" s="4">
        <v>6495</v>
      </c>
      <c r="J60" s="4">
        <v>0</v>
      </c>
      <c r="K60" s="4">
        <v>0</v>
      </c>
      <c r="L60" s="6">
        <f t="shared" si="18"/>
        <v>0</v>
      </c>
      <c r="M60" s="7">
        <v>3250</v>
      </c>
      <c r="N60" s="8">
        <v>9</v>
      </c>
      <c r="O60" s="4">
        <v>0</v>
      </c>
      <c r="P60" s="9">
        <f>+O60*M60/1000</f>
        <v>0</v>
      </c>
    </row>
    <row r="61" spans="1:16" ht="15">
      <c r="A61" s="29">
        <f t="shared" si="19"/>
        <v>9</v>
      </c>
      <c r="B61" s="36" t="s">
        <v>83</v>
      </c>
      <c r="C61" s="36" t="s">
        <v>42</v>
      </c>
      <c r="D61" s="36" t="s">
        <v>28</v>
      </c>
      <c r="E61" s="36">
        <v>1.5</v>
      </c>
      <c r="F61" s="31">
        <v>1.5</v>
      </c>
      <c r="G61" s="36">
        <v>1</v>
      </c>
      <c r="H61" s="31">
        <v>9</v>
      </c>
      <c r="I61" s="4">
        <v>6600</v>
      </c>
      <c r="J61" s="4">
        <v>0</v>
      </c>
      <c r="K61" s="4">
        <v>0</v>
      </c>
      <c r="L61" s="6">
        <f t="shared" si="18"/>
        <v>0</v>
      </c>
      <c r="M61" s="7">
        <v>3250</v>
      </c>
      <c r="N61" s="8">
        <v>9</v>
      </c>
      <c r="O61" s="4">
        <v>1487</v>
      </c>
      <c r="P61" s="9">
        <f>+O61*M61/1000</f>
        <v>4832.75</v>
      </c>
    </row>
    <row r="62" spans="1:16" ht="15">
      <c r="A62" s="29">
        <f t="shared" si="19"/>
        <v>10</v>
      </c>
      <c r="B62" s="36" t="s">
        <v>84</v>
      </c>
      <c r="C62" s="36" t="s">
        <v>42</v>
      </c>
      <c r="D62" s="36" t="s">
        <v>28</v>
      </c>
      <c r="E62" s="36">
        <v>1.5</v>
      </c>
      <c r="F62" s="31">
        <v>1.5</v>
      </c>
      <c r="G62" s="36">
        <v>1</v>
      </c>
      <c r="H62" s="31">
        <v>9</v>
      </c>
      <c r="I62" s="4">
        <v>6510</v>
      </c>
      <c r="J62" s="4">
        <v>0</v>
      </c>
      <c r="K62" s="4">
        <v>0</v>
      </c>
      <c r="L62" s="6">
        <f t="shared" si="18"/>
        <v>0</v>
      </c>
      <c r="M62" s="7">
        <v>3250</v>
      </c>
      <c r="N62" s="8">
        <v>9</v>
      </c>
      <c r="O62" s="4">
        <v>1196</v>
      </c>
      <c r="P62" s="9">
        <f t="shared" si="20"/>
        <v>3887</v>
      </c>
    </row>
    <row r="63" spans="1:16" ht="15">
      <c r="A63" s="29">
        <f t="shared" si="19"/>
        <v>11</v>
      </c>
      <c r="B63" s="36" t="s">
        <v>85</v>
      </c>
      <c r="C63" s="36" t="s">
        <v>42</v>
      </c>
      <c r="D63" s="36" t="s">
        <v>28</v>
      </c>
      <c r="E63" s="36">
        <v>1.5</v>
      </c>
      <c r="F63" s="31">
        <v>1.5</v>
      </c>
      <c r="G63" s="36">
        <v>1</v>
      </c>
      <c r="H63" s="31">
        <v>9</v>
      </c>
      <c r="I63" s="4">
        <v>6600</v>
      </c>
      <c r="J63" s="4">
        <v>0</v>
      </c>
      <c r="K63" s="4">
        <v>0</v>
      </c>
      <c r="L63" s="6">
        <f t="shared" si="18"/>
        <v>0</v>
      </c>
      <c r="M63" s="7">
        <v>3250</v>
      </c>
      <c r="N63" s="8">
        <v>9</v>
      </c>
      <c r="O63" s="4">
        <v>0</v>
      </c>
      <c r="P63" s="9">
        <f t="shared" si="20"/>
        <v>0</v>
      </c>
    </row>
    <row r="64" spans="1:16" ht="15">
      <c r="A64" s="29">
        <f t="shared" si="19"/>
        <v>12</v>
      </c>
      <c r="B64" s="36" t="s">
        <v>86</v>
      </c>
      <c r="C64" s="36" t="s">
        <v>42</v>
      </c>
      <c r="D64" s="36" t="s">
        <v>28</v>
      </c>
      <c r="E64" s="36">
        <v>1.5</v>
      </c>
      <c r="F64" s="31">
        <v>1.5</v>
      </c>
      <c r="G64" s="36">
        <v>1</v>
      </c>
      <c r="H64" s="31">
        <v>9</v>
      </c>
      <c r="I64" s="4">
        <v>6690</v>
      </c>
      <c r="J64" s="4">
        <v>0</v>
      </c>
      <c r="K64" s="4">
        <v>0</v>
      </c>
      <c r="L64" s="6">
        <f t="shared" si="18"/>
        <v>0</v>
      </c>
      <c r="M64" s="7">
        <v>3250</v>
      </c>
      <c r="N64" s="8">
        <v>9</v>
      </c>
      <c r="O64" s="4">
        <v>2153</v>
      </c>
      <c r="P64" s="9">
        <f t="shared" si="20"/>
        <v>6997.25</v>
      </c>
    </row>
    <row r="65" spans="1:16" ht="15">
      <c r="A65" s="29">
        <f t="shared" si="19"/>
        <v>13</v>
      </c>
      <c r="B65" s="36" t="s">
        <v>87</v>
      </c>
      <c r="C65" s="36" t="s">
        <v>42</v>
      </c>
      <c r="D65" s="36" t="s">
        <v>28</v>
      </c>
      <c r="E65" s="36">
        <v>1.5</v>
      </c>
      <c r="F65" s="31">
        <v>1.5</v>
      </c>
      <c r="G65" s="36">
        <v>1</v>
      </c>
      <c r="H65" s="31">
        <v>9</v>
      </c>
      <c r="I65" s="4">
        <v>6100</v>
      </c>
      <c r="J65" s="4">
        <v>0</v>
      </c>
      <c r="K65" s="4">
        <v>0</v>
      </c>
      <c r="L65" s="6">
        <f t="shared" si="18"/>
        <v>0</v>
      </c>
      <c r="M65" s="7">
        <v>3250</v>
      </c>
      <c r="N65" s="8">
        <v>9</v>
      </c>
      <c r="O65" s="4">
        <v>0</v>
      </c>
      <c r="P65" s="9">
        <f t="shared" si="20"/>
        <v>0</v>
      </c>
    </row>
    <row r="66" spans="1:16" ht="15">
      <c r="A66" s="29">
        <f t="shared" si="19"/>
        <v>14</v>
      </c>
      <c r="B66" s="36" t="s">
        <v>88</v>
      </c>
      <c r="C66" s="36" t="s">
        <v>77</v>
      </c>
      <c r="D66" s="36" t="s">
        <v>28</v>
      </c>
      <c r="E66" s="36">
        <v>1.5</v>
      </c>
      <c r="F66" s="31">
        <v>1.5</v>
      </c>
      <c r="G66" s="36">
        <v>1</v>
      </c>
      <c r="H66" s="31">
        <v>9</v>
      </c>
      <c r="I66" s="4">
        <v>5346</v>
      </c>
      <c r="J66" s="4">
        <v>0</v>
      </c>
      <c r="K66" s="4">
        <v>0</v>
      </c>
      <c r="L66" s="6">
        <f t="shared" si="18"/>
        <v>0</v>
      </c>
      <c r="M66" s="7">
        <v>3250</v>
      </c>
      <c r="N66" s="8">
        <v>9</v>
      </c>
      <c r="O66" s="4">
        <v>0</v>
      </c>
      <c r="P66" s="9">
        <f t="shared" si="20"/>
        <v>0</v>
      </c>
    </row>
    <row r="67" spans="1:16" ht="15">
      <c r="A67" s="29">
        <f t="shared" si="19"/>
        <v>15</v>
      </c>
      <c r="B67" s="36" t="s">
        <v>89</v>
      </c>
      <c r="C67" s="36" t="s">
        <v>42</v>
      </c>
      <c r="D67" s="36" t="s">
        <v>28</v>
      </c>
      <c r="E67" s="36">
        <v>1.5</v>
      </c>
      <c r="F67" s="31">
        <v>1.5</v>
      </c>
      <c r="G67" s="36">
        <v>1</v>
      </c>
      <c r="H67" s="31">
        <v>9</v>
      </c>
      <c r="I67" s="4">
        <v>6600</v>
      </c>
      <c r="J67" s="4">
        <v>0</v>
      </c>
      <c r="K67" s="4">
        <v>0</v>
      </c>
      <c r="L67" s="6">
        <f>J67*K67/1000</f>
        <v>0</v>
      </c>
      <c r="M67" s="7">
        <v>3250</v>
      </c>
      <c r="N67" s="8">
        <v>9</v>
      </c>
      <c r="O67" s="4">
        <v>612</v>
      </c>
      <c r="P67" s="9">
        <f t="shared" si="20"/>
        <v>1989</v>
      </c>
    </row>
    <row r="68" spans="1:16" ht="15.75" thickBot="1">
      <c r="A68" s="60">
        <f t="shared" si="19"/>
        <v>16</v>
      </c>
      <c r="B68" s="75" t="s">
        <v>90</v>
      </c>
      <c r="C68" s="75" t="s">
        <v>42</v>
      </c>
      <c r="D68" s="75" t="s">
        <v>28</v>
      </c>
      <c r="E68" s="75">
        <v>1.5</v>
      </c>
      <c r="F68" s="76">
        <v>1.5</v>
      </c>
      <c r="G68" s="75">
        <v>1</v>
      </c>
      <c r="H68" s="76">
        <v>9</v>
      </c>
      <c r="I68" s="61">
        <v>6205</v>
      </c>
      <c r="J68" s="61">
        <v>0</v>
      </c>
      <c r="K68" s="61">
        <v>0</v>
      </c>
      <c r="L68" s="78">
        <f>J68*K68/1000</f>
        <v>0</v>
      </c>
      <c r="M68" s="88">
        <v>3250</v>
      </c>
      <c r="N68" s="79">
        <v>9</v>
      </c>
      <c r="O68" s="61">
        <v>709</v>
      </c>
      <c r="P68" s="81">
        <f>+O68*M68/1000</f>
        <v>2304.25</v>
      </c>
    </row>
    <row r="69" spans="1:16" ht="15.75" thickBot="1">
      <c r="A69" s="303" t="s">
        <v>91</v>
      </c>
      <c r="B69" s="304"/>
      <c r="C69" s="65" t="s">
        <v>0</v>
      </c>
      <c r="D69" s="65" t="s">
        <v>20</v>
      </c>
      <c r="E69" s="65" t="s">
        <v>20</v>
      </c>
      <c r="F69" s="65" t="s">
        <v>20</v>
      </c>
      <c r="G69" s="65">
        <f>SUM(G70:G88)</f>
        <v>19</v>
      </c>
      <c r="H69" s="65" t="s">
        <v>20</v>
      </c>
      <c r="I69" s="66">
        <f aca="true" t="shared" si="21" ref="I69:P69">SUM(I70:I88)</f>
        <v>139370</v>
      </c>
      <c r="J69" s="66">
        <f t="shared" si="21"/>
        <v>10520.5</v>
      </c>
      <c r="K69" s="66">
        <f t="shared" si="21"/>
        <v>205066.60000000006</v>
      </c>
      <c r="L69" s="66">
        <f t="shared" si="21"/>
        <v>114614.15595000006</v>
      </c>
      <c r="M69" s="66">
        <f t="shared" si="21"/>
        <v>38400</v>
      </c>
      <c r="N69" s="66">
        <f t="shared" si="21"/>
        <v>116.99999999999997</v>
      </c>
      <c r="O69" s="66">
        <f t="shared" si="21"/>
        <v>10429.599999999999</v>
      </c>
      <c r="P69" s="68">
        <f t="shared" si="21"/>
        <v>25031.039999999997</v>
      </c>
    </row>
    <row r="70" spans="1:16" ht="15">
      <c r="A70" s="139">
        <v>1</v>
      </c>
      <c r="B70" s="328" t="s">
        <v>91</v>
      </c>
      <c r="C70" s="140" t="s">
        <v>1074</v>
      </c>
      <c r="D70" s="140" t="s">
        <v>32</v>
      </c>
      <c r="E70" s="23">
        <v>1.5</v>
      </c>
      <c r="F70" s="23">
        <v>2</v>
      </c>
      <c r="G70" s="23">
        <v>1</v>
      </c>
      <c r="H70" s="140">
        <v>12.4</v>
      </c>
      <c r="I70" s="24">
        <v>27720</v>
      </c>
      <c r="J70" s="24">
        <v>1077</v>
      </c>
      <c r="K70" s="24">
        <v>12724</v>
      </c>
      <c r="L70" s="70">
        <f>J70*K70/1000</f>
        <v>13703.748</v>
      </c>
      <c r="M70" s="141">
        <v>0</v>
      </c>
      <c r="N70" s="141">
        <v>0</v>
      </c>
      <c r="O70" s="141">
        <v>0</v>
      </c>
      <c r="P70" s="72">
        <f>+O70*M70/1000</f>
        <v>0</v>
      </c>
    </row>
    <row r="71" spans="1:16" ht="15">
      <c r="A71" s="142">
        <v>2</v>
      </c>
      <c r="B71" s="329"/>
      <c r="C71" s="2" t="s">
        <v>92</v>
      </c>
      <c r="D71" s="2" t="s">
        <v>28</v>
      </c>
      <c r="E71" s="31">
        <v>1.5</v>
      </c>
      <c r="F71" s="31">
        <v>2.4</v>
      </c>
      <c r="G71" s="31">
        <v>1</v>
      </c>
      <c r="H71" s="2">
        <v>12.8</v>
      </c>
      <c r="I71" s="4">
        <v>6930</v>
      </c>
      <c r="J71" s="4">
        <v>885</v>
      </c>
      <c r="K71" s="4">
        <v>10685.7</v>
      </c>
      <c r="L71" s="6">
        <f aca="true" t="shared" si="22" ref="L71:L88">J71*K71/1000</f>
        <v>9456.8445</v>
      </c>
      <c r="M71" s="91">
        <v>0</v>
      </c>
      <c r="N71" s="91">
        <v>0</v>
      </c>
      <c r="O71" s="91">
        <v>0</v>
      </c>
      <c r="P71" s="9">
        <f>+O71*M71/1000</f>
        <v>0</v>
      </c>
    </row>
    <row r="72" spans="1:16" ht="15">
      <c r="A72" s="142">
        <v>3</v>
      </c>
      <c r="B72" s="329"/>
      <c r="C72" s="2" t="s">
        <v>34</v>
      </c>
      <c r="D72" s="2" t="s">
        <v>28</v>
      </c>
      <c r="E72" s="2">
        <v>1.5</v>
      </c>
      <c r="F72" s="2">
        <v>1.5</v>
      </c>
      <c r="G72" s="2">
        <v>1</v>
      </c>
      <c r="H72" s="2">
        <v>9.6</v>
      </c>
      <c r="I72" s="4">
        <v>6160</v>
      </c>
      <c r="J72" s="4">
        <v>705.5</v>
      </c>
      <c r="K72" s="4">
        <v>10685.7</v>
      </c>
      <c r="L72" s="6">
        <f t="shared" si="22"/>
        <v>7538.761350000001</v>
      </c>
      <c r="M72" s="91">
        <v>2400</v>
      </c>
      <c r="N72" s="91">
        <v>10.5</v>
      </c>
      <c r="O72" s="91">
        <v>727.6</v>
      </c>
      <c r="P72" s="9">
        <f aca="true" t="shared" si="23" ref="P72:P88">+O72*M72/1000</f>
        <v>1746.24</v>
      </c>
    </row>
    <row r="73" spans="1:16" ht="15">
      <c r="A73" s="142">
        <v>4</v>
      </c>
      <c r="B73" s="143" t="s">
        <v>93</v>
      </c>
      <c r="C73" s="1" t="s">
        <v>42</v>
      </c>
      <c r="D73" s="1" t="s">
        <v>28</v>
      </c>
      <c r="E73" s="1">
        <v>1.5</v>
      </c>
      <c r="F73" s="2">
        <v>1.5</v>
      </c>
      <c r="G73" s="1">
        <v>1</v>
      </c>
      <c r="H73" s="2">
        <v>8.8</v>
      </c>
      <c r="I73" s="4">
        <v>6160</v>
      </c>
      <c r="J73" s="4">
        <v>476.5</v>
      </c>
      <c r="K73" s="4">
        <v>10685.7</v>
      </c>
      <c r="L73" s="6">
        <f t="shared" si="22"/>
        <v>5091.73605</v>
      </c>
      <c r="M73" s="91">
        <v>2400</v>
      </c>
      <c r="N73" s="91">
        <v>7.1</v>
      </c>
      <c r="O73" s="91">
        <v>646.8</v>
      </c>
      <c r="P73" s="9">
        <f t="shared" si="23"/>
        <v>1552.32</v>
      </c>
    </row>
    <row r="74" spans="1:16" ht="15">
      <c r="A74" s="142">
        <v>5</v>
      </c>
      <c r="B74" s="143" t="s">
        <v>94</v>
      </c>
      <c r="C74" s="1" t="s">
        <v>42</v>
      </c>
      <c r="D74" s="1" t="s">
        <v>28</v>
      </c>
      <c r="E74" s="1">
        <v>1.5</v>
      </c>
      <c r="F74" s="2">
        <v>1.5</v>
      </c>
      <c r="G74" s="1">
        <v>1</v>
      </c>
      <c r="H74" s="2">
        <v>8.8</v>
      </c>
      <c r="I74" s="4">
        <v>6160</v>
      </c>
      <c r="J74" s="4">
        <v>476.5</v>
      </c>
      <c r="K74" s="4">
        <v>10685.7</v>
      </c>
      <c r="L74" s="6">
        <f t="shared" si="22"/>
        <v>5091.73605</v>
      </c>
      <c r="M74" s="91">
        <v>2400</v>
      </c>
      <c r="N74" s="91">
        <v>7.1</v>
      </c>
      <c r="O74" s="91">
        <v>646.8</v>
      </c>
      <c r="P74" s="9">
        <f t="shared" si="23"/>
        <v>1552.32</v>
      </c>
    </row>
    <row r="75" spans="1:16" ht="15">
      <c r="A75" s="142">
        <v>6</v>
      </c>
      <c r="B75" s="143" t="s">
        <v>95</v>
      </c>
      <c r="C75" s="1" t="s">
        <v>42</v>
      </c>
      <c r="D75" s="1" t="s">
        <v>28</v>
      </c>
      <c r="E75" s="1">
        <v>1.5</v>
      </c>
      <c r="F75" s="2">
        <v>1.5</v>
      </c>
      <c r="G75" s="1">
        <v>1</v>
      </c>
      <c r="H75" s="2">
        <v>8.8</v>
      </c>
      <c r="I75" s="4">
        <v>6160</v>
      </c>
      <c r="J75" s="4">
        <v>476.5</v>
      </c>
      <c r="K75" s="4">
        <v>10685.7</v>
      </c>
      <c r="L75" s="6">
        <f t="shared" si="22"/>
        <v>5091.73605</v>
      </c>
      <c r="M75" s="91">
        <v>2400</v>
      </c>
      <c r="N75" s="91">
        <v>7.1</v>
      </c>
      <c r="O75" s="91">
        <v>646.8</v>
      </c>
      <c r="P75" s="9">
        <f t="shared" si="23"/>
        <v>1552.32</v>
      </c>
    </row>
    <row r="76" spans="1:16" ht="15">
      <c r="A76" s="142">
        <v>7</v>
      </c>
      <c r="B76" s="143" t="s">
        <v>96</v>
      </c>
      <c r="C76" s="1" t="s">
        <v>42</v>
      </c>
      <c r="D76" s="1" t="s">
        <v>28</v>
      </c>
      <c r="E76" s="1">
        <v>1.5</v>
      </c>
      <c r="F76" s="2">
        <v>1.5</v>
      </c>
      <c r="G76" s="1">
        <v>1</v>
      </c>
      <c r="H76" s="2">
        <v>8.8</v>
      </c>
      <c r="I76" s="4">
        <v>6160</v>
      </c>
      <c r="J76" s="4">
        <v>476.5</v>
      </c>
      <c r="K76" s="4">
        <v>10685.7</v>
      </c>
      <c r="L76" s="6">
        <f t="shared" si="22"/>
        <v>5091.73605</v>
      </c>
      <c r="M76" s="91">
        <v>2400</v>
      </c>
      <c r="N76" s="91">
        <v>7.1</v>
      </c>
      <c r="O76" s="91">
        <v>646.8</v>
      </c>
      <c r="P76" s="9">
        <f t="shared" si="23"/>
        <v>1552.32</v>
      </c>
    </row>
    <row r="77" spans="1:16" ht="15">
      <c r="A77" s="142">
        <v>8</v>
      </c>
      <c r="B77" s="143" t="s">
        <v>97</v>
      </c>
      <c r="C77" s="1" t="s">
        <v>42</v>
      </c>
      <c r="D77" s="1" t="s">
        <v>28</v>
      </c>
      <c r="E77" s="1">
        <v>1.5</v>
      </c>
      <c r="F77" s="2">
        <v>1.5</v>
      </c>
      <c r="G77" s="1">
        <v>1</v>
      </c>
      <c r="H77" s="2">
        <v>8.8</v>
      </c>
      <c r="I77" s="4">
        <v>6160</v>
      </c>
      <c r="J77" s="4">
        <v>476.5</v>
      </c>
      <c r="K77" s="4">
        <v>10685.7</v>
      </c>
      <c r="L77" s="6">
        <f t="shared" si="22"/>
        <v>5091.73605</v>
      </c>
      <c r="M77" s="91">
        <v>2400</v>
      </c>
      <c r="N77" s="91">
        <v>7.1</v>
      </c>
      <c r="O77" s="91">
        <v>646.8</v>
      </c>
      <c r="P77" s="9">
        <f t="shared" si="23"/>
        <v>1552.32</v>
      </c>
    </row>
    <row r="78" spans="1:16" ht="15">
      <c r="A78" s="142">
        <v>9</v>
      </c>
      <c r="B78" s="143" t="s">
        <v>98</v>
      </c>
      <c r="C78" s="1" t="s">
        <v>42</v>
      </c>
      <c r="D78" s="1" t="s">
        <v>28</v>
      </c>
      <c r="E78" s="1">
        <v>1.5</v>
      </c>
      <c r="F78" s="2">
        <v>1.5</v>
      </c>
      <c r="G78" s="1">
        <v>1</v>
      </c>
      <c r="H78" s="2">
        <v>8.8</v>
      </c>
      <c r="I78" s="4">
        <v>6160</v>
      </c>
      <c r="J78" s="4">
        <v>476.5</v>
      </c>
      <c r="K78" s="4">
        <v>10685.7</v>
      </c>
      <c r="L78" s="6">
        <f t="shared" si="22"/>
        <v>5091.73605</v>
      </c>
      <c r="M78" s="91">
        <v>2400</v>
      </c>
      <c r="N78" s="91">
        <v>7.1</v>
      </c>
      <c r="O78" s="91">
        <v>646.8</v>
      </c>
      <c r="P78" s="9">
        <f t="shared" si="23"/>
        <v>1552.32</v>
      </c>
    </row>
    <row r="79" spans="1:16" ht="15">
      <c r="A79" s="142">
        <v>10</v>
      </c>
      <c r="B79" s="143" t="s">
        <v>99</v>
      </c>
      <c r="C79" s="1" t="s">
        <v>42</v>
      </c>
      <c r="D79" s="1" t="s">
        <v>28</v>
      </c>
      <c r="E79" s="1">
        <v>1.5</v>
      </c>
      <c r="F79" s="2">
        <v>1.5</v>
      </c>
      <c r="G79" s="1">
        <v>1</v>
      </c>
      <c r="H79" s="2">
        <v>8.8</v>
      </c>
      <c r="I79" s="4">
        <v>6160</v>
      </c>
      <c r="J79" s="4">
        <v>476.5</v>
      </c>
      <c r="K79" s="4">
        <v>10685.7</v>
      </c>
      <c r="L79" s="6">
        <f t="shared" si="22"/>
        <v>5091.73605</v>
      </c>
      <c r="M79" s="91">
        <v>2400</v>
      </c>
      <c r="N79" s="91">
        <v>7.1</v>
      </c>
      <c r="O79" s="91">
        <v>646.8</v>
      </c>
      <c r="P79" s="9">
        <f t="shared" si="23"/>
        <v>1552.32</v>
      </c>
    </row>
    <row r="80" spans="1:16" ht="15">
      <c r="A80" s="142">
        <v>11</v>
      </c>
      <c r="B80" s="143" t="s">
        <v>100</v>
      </c>
      <c r="C80" s="1" t="s">
        <v>42</v>
      </c>
      <c r="D80" s="1" t="s">
        <v>28</v>
      </c>
      <c r="E80" s="1">
        <v>1.5</v>
      </c>
      <c r="F80" s="2">
        <v>1.5</v>
      </c>
      <c r="G80" s="1">
        <v>1</v>
      </c>
      <c r="H80" s="2">
        <v>8.8</v>
      </c>
      <c r="I80" s="4">
        <v>6160</v>
      </c>
      <c r="J80" s="4">
        <v>476.5</v>
      </c>
      <c r="K80" s="4">
        <v>10685.7</v>
      </c>
      <c r="L80" s="6">
        <f t="shared" si="22"/>
        <v>5091.73605</v>
      </c>
      <c r="M80" s="91">
        <v>2400</v>
      </c>
      <c r="N80" s="91">
        <v>7.1</v>
      </c>
      <c r="O80" s="91">
        <v>646.8</v>
      </c>
      <c r="P80" s="9">
        <f t="shared" si="23"/>
        <v>1552.32</v>
      </c>
    </row>
    <row r="81" spans="1:16" ht="15">
      <c r="A81" s="142">
        <v>12</v>
      </c>
      <c r="B81" s="143" t="s">
        <v>101</v>
      </c>
      <c r="C81" s="1" t="s">
        <v>42</v>
      </c>
      <c r="D81" s="1" t="s">
        <v>28</v>
      </c>
      <c r="E81" s="1">
        <v>1.5</v>
      </c>
      <c r="F81" s="2">
        <v>1.5</v>
      </c>
      <c r="G81" s="1">
        <v>1</v>
      </c>
      <c r="H81" s="2">
        <v>8.8</v>
      </c>
      <c r="I81" s="4">
        <v>6160</v>
      </c>
      <c r="J81" s="4">
        <v>476.5</v>
      </c>
      <c r="K81" s="4">
        <v>10685.7</v>
      </c>
      <c r="L81" s="6">
        <f t="shared" si="22"/>
        <v>5091.73605</v>
      </c>
      <c r="M81" s="91">
        <v>2400</v>
      </c>
      <c r="N81" s="91">
        <v>7.1</v>
      </c>
      <c r="O81" s="91">
        <v>646.8</v>
      </c>
      <c r="P81" s="9">
        <f t="shared" si="23"/>
        <v>1552.32</v>
      </c>
    </row>
    <row r="82" spans="1:16" ht="15">
      <c r="A82" s="142">
        <v>13</v>
      </c>
      <c r="B82" s="143" t="s">
        <v>102</v>
      </c>
      <c r="C82" s="1" t="s">
        <v>42</v>
      </c>
      <c r="D82" s="1" t="s">
        <v>28</v>
      </c>
      <c r="E82" s="1">
        <v>1.5</v>
      </c>
      <c r="F82" s="2">
        <v>1.5</v>
      </c>
      <c r="G82" s="1">
        <v>1</v>
      </c>
      <c r="H82" s="2">
        <v>8.8</v>
      </c>
      <c r="I82" s="4">
        <v>6160</v>
      </c>
      <c r="J82" s="4">
        <v>476.5</v>
      </c>
      <c r="K82" s="4">
        <v>10685.7</v>
      </c>
      <c r="L82" s="6">
        <f t="shared" si="22"/>
        <v>5091.73605</v>
      </c>
      <c r="M82" s="91">
        <v>2400</v>
      </c>
      <c r="N82" s="91">
        <v>7.1</v>
      </c>
      <c r="O82" s="91">
        <v>646.8</v>
      </c>
      <c r="P82" s="9">
        <f t="shared" si="23"/>
        <v>1552.32</v>
      </c>
    </row>
    <row r="83" spans="1:16" ht="15">
      <c r="A83" s="142">
        <v>14</v>
      </c>
      <c r="B83" s="143" t="s">
        <v>103</v>
      </c>
      <c r="C83" s="1" t="s">
        <v>42</v>
      </c>
      <c r="D83" s="1" t="s">
        <v>28</v>
      </c>
      <c r="E83" s="1">
        <v>1.5</v>
      </c>
      <c r="F83" s="2">
        <v>1.5</v>
      </c>
      <c r="G83" s="1">
        <v>1</v>
      </c>
      <c r="H83" s="2">
        <v>8.8</v>
      </c>
      <c r="I83" s="4">
        <v>6160</v>
      </c>
      <c r="J83" s="4">
        <v>476.5</v>
      </c>
      <c r="K83" s="4">
        <v>10685.7</v>
      </c>
      <c r="L83" s="6">
        <f t="shared" si="22"/>
        <v>5091.73605</v>
      </c>
      <c r="M83" s="91">
        <v>2400</v>
      </c>
      <c r="N83" s="91">
        <v>7.1</v>
      </c>
      <c r="O83" s="91">
        <v>646.8</v>
      </c>
      <c r="P83" s="9">
        <f t="shared" si="23"/>
        <v>1552.32</v>
      </c>
    </row>
    <row r="84" spans="1:16" ht="15">
      <c r="A84" s="142">
        <v>15</v>
      </c>
      <c r="B84" s="143" t="s">
        <v>104</v>
      </c>
      <c r="C84" s="1" t="s">
        <v>42</v>
      </c>
      <c r="D84" s="1" t="s">
        <v>28</v>
      </c>
      <c r="E84" s="1">
        <v>1.5</v>
      </c>
      <c r="F84" s="2">
        <v>1.5</v>
      </c>
      <c r="G84" s="1">
        <v>1</v>
      </c>
      <c r="H84" s="2">
        <v>8.8</v>
      </c>
      <c r="I84" s="4">
        <v>6160</v>
      </c>
      <c r="J84" s="4">
        <v>476.5</v>
      </c>
      <c r="K84" s="4">
        <v>10685.7</v>
      </c>
      <c r="L84" s="6">
        <f t="shared" si="22"/>
        <v>5091.73605</v>
      </c>
      <c r="M84" s="91">
        <v>2400</v>
      </c>
      <c r="N84" s="91">
        <v>7.1</v>
      </c>
      <c r="O84" s="91">
        <v>646.8</v>
      </c>
      <c r="P84" s="9">
        <f t="shared" si="23"/>
        <v>1552.32</v>
      </c>
    </row>
    <row r="85" spans="1:16" ht="15">
      <c r="A85" s="142">
        <v>16</v>
      </c>
      <c r="B85" s="143" t="s">
        <v>105</v>
      </c>
      <c r="C85" s="1" t="s">
        <v>42</v>
      </c>
      <c r="D85" s="1" t="s">
        <v>28</v>
      </c>
      <c r="E85" s="1">
        <v>1.5</v>
      </c>
      <c r="F85" s="2">
        <v>1.5</v>
      </c>
      <c r="G85" s="1">
        <v>1</v>
      </c>
      <c r="H85" s="2">
        <v>8.8</v>
      </c>
      <c r="I85" s="4">
        <v>6160</v>
      </c>
      <c r="J85" s="4">
        <v>476.5</v>
      </c>
      <c r="K85" s="4">
        <v>10685.7</v>
      </c>
      <c r="L85" s="6">
        <f t="shared" si="22"/>
        <v>5091.73605</v>
      </c>
      <c r="M85" s="91">
        <v>2400</v>
      </c>
      <c r="N85" s="91">
        <v>7.1</v>
      </c>
      <c r="O85" s="91">
        <v>646.8</v>
      </c>
      <c r="P85" s="9">
        <f t="shared" si="23"/>
        <v>1552.32</v>
      </c>
    </row>
    <row r="86" spans="1:16" ht="15">
      <c r="A86" s="142">
        <v>17</v>
      </c>
      <c r="B86" s="143" t="s">
        <v>106</v>
      </c>
      <c r="C86" s="1" t="s">
        <v>42</v>
      </c>
      <c r="D86" s="1" t="s">
        <v>28</v>
      </c>
      <c r="E86" s="1">
        <v>1.5</v>
      </c>
      <c r="F86" s="2">
        <v>1.5</v>
      </c>
      <c r="G86" s="1">
        <v>1</v>
      </c>
      <c r="H86" s="2">
        <v>8.8</v>
      </c>
      <c r="I86" s="4">
        <v>6160</v>
      </c>
      <c r="J86" s="4">
        <v>476.5</v>
      </c>
      <c r="K86" s="4">
        <v>10685.7</v>
      </c>
      <c r="L86" s="6">
        <f t="shared" si="22"/>
        <v>5091.73605</v>
      </c>
      <c r="M86" s="91">
        <v>2400</v>
      </c>
      <c r="N86" s="91">
        <v>7.1</v>
      </c>
      <c r="O86" s="91">
        <v>646.8</v>
      </c>
      <c r="P86" s="9">
        <f t="shared" si="23"/>
        <v>1552.32</v>
      </c>
    </row>
    <row r="87" spans="1:16" ht="15">
      <c r="A87" s="142">
        <v>18</v>
      </c>
      <c r="B87" s="143" t="s">
        <v>107</v>
      </c>
      <c r="C87" s="1" t="s">
        <v>42</v>
      </c>
      <c r="D87" s="1" t="s">
        <v>28</v>
      </c>
      <c r="E87" s="1">
        <v>1.5</v>
      </c>
      <c r="F87" s="2">
        <v>1.5</v>
      </c>
      <c r="G87" s="1">
        <v>1</v>
      </c>
      <c r="H87" s="2">
        <v>8.8</v>
      </c>
      <c r="I87" s="4">
        <v>6160</v>
      </c>
      <c r="J87" s="4">
        <v>476.5</v>
      </c>
      <c r="K87" s="4">
        <v>10685.7</v>
      </c>
      <c r="L87" s="6">
        <f t="shared" si="22"/>
        <v>5091.73605</v>
      </c>
      <c r="M87" s="91">
        <v>2400</v>
      </c>
      <c r="N87" s="91">
        <v>7.1</v>
      </c>
      <c r="O87" s="91">
        <v>646.8</v>
      </c>
      <c r="P87" s="9">
        <f t="shared" si="23"/>
        <v>1552.32</v>
      </c>
    </row>
    <row r="88" spans="1:16" ht="15.75" thickBot="1">
      <c r="A88" s="144">
        <v>19</v>
      </c>
      <c r="B88" s="145" t="s">
        <v>1075</v>
      </c>
      <c r="C88" s="146" t="s">
        <v>34</v>
      </c>
      <c r="D88" s="146" t="s">
        <v>28</v>
      </c>
      <c r="E88" s="146">
        <v>1.5</v>
      </c>
      <c r="F88" s="146">
        <v>1.5</v>
      </c>
      <c r="G88" s="146">
        <v>1</v>
      </c>
      <c r="H88" s="146">
        <v>9.6</v>
      </c>
      <c r="I88" s="61">
        <v>6160</v>
      </c>
      <c r="J88" s="61">
        <v>705.5</v>
      </c>
      <c r="K88" s="61">
        <v>10685.7</v>
      </c>
      <c r="L88" s="78">
        <f t="shared" si="22"/>
        <v>7538.761350000001</v>
      </c>
      <c r="M88" s="145">
        <v>0</v>
      </c>
      <c r="N88" s="145">
        <v>0</v>
      </c>
      <c r="O88" s="147">
        <v>0</v>
      </c>
      <c r="P88" s="81">
        <f t="shared" si="23"/>
        <v>0</v>
      </c>
    </row>
    <row r="89" spans="1:16" ht="15.75" thickBot="1">
      <c r="A89" s="313" t="s">
        <v>108</v>
      </c>
      <c r="B89" s="314"/>
      <c r="C89" s="82" t="s">
        <v>0</v>
      </c>
      <c r="D89" s="82" t="s">
        <v>20</v>
      </c>
      <c r="E89" s="82" t="s">
        <v>20</v>
      </c>
      <c r="F89" s="82" t="s">
        <v>20</v>
      </c>
      <c r="G89" s="82">
        <f>SUM(G90:G102)</f>
        <v>13</v>
      </c>
      <c r="H89" s="82" t="s">
        <v>20</v>
      </c>
      <c r="I89" s="83">
        <f aca="true" t="shared" si="24" ref="I89:N89">SUM(I90:I102)</f>
        <v>80850</v>
      </c>
      <c r="J89" s="83">
        <f t="shared" si="24"/>
        <v>6302</v>
      </c>
      <c r="K89" s="83">
        <f t="shared" si="24"/>
        <v>124722.06999999999</v>
      </c>
      <c r="L89" s="83">
        <f t="shared" si="24"/>
        <v>64847.38771</v>
      </c>
      <c r="M89" s="83">
        <f t="shared" si="24"/>
        <v>5950</v>
      </c>
      <c r="N89" s="83">
        <f t="shared" si="24"/>
        <v>20</v>
      </c>
      <c r="O89" s="83">
        <f>+SUM(O90:O102)</f>
        <v>1865</v>
      </c>
      <c r="P89" s="84">
        <f>+SUM(P90:P102)</f>
        <v>5328.1</v>
      </c>
    </row>
    <row r="90" spans="1:16" ht="15.75">
      <c r="A90" s="46">
        <v>1</v>
      </c>
      <c r="B90" s="311" t="s">
        <v>109</v>
      </c>
      <c r="C90" s="47" t="s">
        <v>33</v>
      </c>
      <c r="D90" s="47" t="s">
        <v>32</v>
      </c>
      <c r="E90" s="47">
        <v>1.5</v>
      </c>
      <c r="F90" s="47">
        <v>2.5</v>
      </c>
      <c r="G90" s="47">
        <v>1</v>
      </c>
      <c r="H90" s="47">
        <v>12</v>
      </c>
      <c r="I90" s="98">
        <v>6930</v>
      </c>
      <c r="J90" s="5">
        <v>835</v>
      </c>
      <c r="K90" s="5">
        <v>14685.1</v>
      </c>
      <c r="L90" s="6">
        <f>J90*K90/1000</f>
        <v>12262.0585</v>
      </c>
      <c r="M90" s="7"/>
      <c r="N90" s="7">
        <v>0</v>
      </c>
      <c r="O90" s="5">
        <v>0</v>
      </c>
      <c r="P90" s="99">
        <f aca="true" t="shared" si="25" ref="P90:P94">+O90*M90/1000</f>
        <v>0</v>
      </c>
    </row>
    <row r="91" spans="1:16" ht="15.75">
      <c r="A91" s="29">
        <v>2</v>
      </c>
      <c r="B91" s="309"/>
      <c r="C91" s="36" t="s">
        <v>42</v>
      </c>
      <c r="D91" s="31" t="s">
        <v>28</v>
      </c>
      <c r="E91" s="31">
        <v>1.5</v>
      </c>
      <c r="F91" s="31">
        <v>1.5</v>
      </c>
      <c r="G91" s="31">
        <v>1</v>
      </c>
      <c r="H91" s="31">
        <v>8.5</v>
      </c>
      <c r="I91" s="73">
        <v>6160</v>
      </c>
      <c r="J91" s="5">
        <v>515</v>
      </c>
      <c r="K91" s="4">
        <v>14685.1</v>
      </c>
      <c r="L91" s="6">
        <f aca="true" t="shared" si="26" ref="L91:L102">J91*K91/1000</f>
        <v>7562.8265</v>
      </c>
      <c r="M91" s="8"/>
      <c r="N91" s="74">
        <v>0</v>
      </c>
      <c r="O91" s="4">
        <v>0</v>
      </c>
      <c r="P91" s="9">
        <f t="shared" si="25"/>
        <v>0</v>
      </c>
    </row>
    <row r="92" spans="1:16" ht="15.75">
      <c r="A92" s="29">
        <f aca="true" t="shared" si="27" ref="A92:A102">+A91+1</f>
        <v>3</v>
      </c>
      <c r="B92" s="36" t="s">
        <v>110</v>
      </c>
      <c r="C92" s="36" t="s">
        <v>34</v>
      </c>
      <c r="D92" s="36" t="s">
        <v>28</v>
      </c>
      <c r="E92" s="36">
        <v>1.5</v>
      </c>
      <c r="F92" s="36" t="s">
        <v>111</v>
      </c>
      <c r="G92" s="36">
        <v>1</v>
      </c>
      <c r="H92" s="31">
        <v>9.3</v>
      </c>
      <c r="I92" s="73">
        <v>6160</v>
      </c>
      <c r="J92" s="5">
        <v>660</v>
      </c>
      <c r="K92" s="4">
        <v>8500</v>
      </c>
      <c r="L92" s="6">
        <f t="shared" si="26"/>
        <v>5610</v>
      </c>
      <c r="M92" s="8"/>
      <c r="N92" s="74">
        <v>0</v>
      </c>
      <c r="O92" s="4">
        <v>0</v>
      </c>
      <c r="P92" s="9">
        <f t="shared" si="25"/>
        <v>0</v>
      </c>
    </row>
    <row r="93" spans="1:16" ht="15.75">
      <c r="A93" s="29">
        <f t="shared" si="27"/>
        <v>4</v>
      </c>
      <c r="B93" s="36" t="s">
        <v>112</v>
      </c>
      <c r="C93" s="36" t="s">
        <v>37</v>
      </c>
      <c r="D93" s="36" t="s">
        <v>28</v>
      </c>
      <c r="E93" s="36">
        <v>1.5</v>
      </c>
      <c r="F93" s="36">
        <v>1.6</v>
      </c>
      <c r="G93" s="36">
        <v>1</v>
      </c>
      <c r="H93" s="31">
        <v>8.3</v>
      </c>
      <c r="I93" s="73">
        <v>6160</v>
      </c>
      <c r="J93" s="5">
        <v>171</v>
      </c>
      <c r="K93" s="4">
        <v>15484.5</v>
      </c>
      <c r="L93" s="6">
        <f t="shared" si="26"/>
        <v>2647.8495</v>
      </c>
      <c r="M93" s="8"/>
      <c r="N93" s="74">
        <v>0</v>
      </c>
      <c r="O93" s="4">
        <v>0</v>
      </c>
      <c r="P93" s="9">
        <f t="shared" si="25"/>
        <v>0</v>
      </c>
    </row>
    <row r="94" spans="1:16" ht="15.75">
      <c r="A94" s="29">
        <f t="shared" si="27"/>
        <v>5</v>
      </c>
      <c r="B94" s="36" t="s">
        <v>113</v>
      </c>
      <c r="C94" s="36" t="s">
        <v>38</v>
      </c>
      <c r="D94" s="36" t="s">
        <v>28</v>
      </c>
      <c r="E94" s="36">
        <v>1.5</v>
      </c>
      <c r="F94" s="31">
        <v>1.5</v>
      </c>
      <c r="G94" s="36">
        <v>1</v>
      </c>
      <c r="H94" s="31">
        <v>8.3</v>
      </c>
      <c r="I94" s="73">
        <v>6160</v>
      </c>
      <c r="J94" s="5">
        <v>468</v>
      </c>
      <c r="K94" s="4">
        <v>7500</v>
      </c>
      <c r="L94" s="6">
        <f t="shared" si="26"/>
        <v>3510</v>
      </c>
      <c r="M94" s="8"/>
      <c r="N94" s="74">
        <v>0</v>
      </c>
      <c r="O94" s="4">
        <v>0</v>
      </c>
      <c r="P94" s="9">
        <f t="shared" si="25"/>
        <v>0</v>
      </c>
    </row>
    <row r="95" spans="1:16" ht="15.75">
      <c r="A95" s="29">
        <f t="shared" si="27"/>
        <v>6</v>
      </c>
      <c r="B95" s="36" t="s">
        <v>114</v>
      </c>
      <c r="C95" s="36" t="s">
        <v>34</v>
      </c>
      <c r="D95" s="36" t="s">
        <v>28</v>
      </c>
      <c r="E95" s="36">
        <v>1.5</v>
      </c>
      <c r="F95" s="36">
        <v>1.5</v>
      </c>
      <c r="G95" s="36">
        <v>1</v>
      </c>
      <c r="H95" s="31">
        <v>9.3</v>
      </c>
      <c r="I95" s="73">
        <v>6160</v>
      </c>
      <c r="J95" s="5">
        <v>468</v>
      </c>
      <c r="K95" s="4">
        <v>9949</v>
      </c>
      <c r="L95" s="6">
        <f t="shared" si="26"/>
        <v>4656.132</v>
      </c>
      <c r="M95" s="8"/>
      <c r="N95" s="74">
        <v>0</v>
      </c>
      <c r="O95" s="4">
        <v>0</v>
      </c>
      <c r="P95" s="9">
        <v>0</v>
      </c>
    </row>
    <row r="96" spans="1:16" ht="15.75">
      <c r="A96" s="29">
        <f t="shared" si="27"/>
        <v>7</v>
      </c>
      <c r="B96" s="36" t="s">
        <v>115</v>
      </c>
      <c r="C96" s="36" t="s">
        <v>42</v>
      </c>
      <c r="D96" s="36" t="s">
        <v>28</v>
      </c>
      <c r="E96" s="36">
        <v>1.5</v>
      </c>
      <c r="F96" s="36">
        <v>1.5</v>
      </c>
      <c r="G96" s="36">
        <v>1</v>
      </c>
      <c r="H96" s="31">
        <v>8.5</v>
      </c>
      <c r="I96" s="73">
        <v>6160</v>
      </c>
      <c r="J96" s="5">
        <f>410+263</f>
        <v>673</v>
      </c>
      <c r="K96" s="4">
        <v>7466.17</v>
      </c>
      <c r="L96" s="6">
        <f t="shared" si="26"/>
        <v>5024.7324100000005</v>
      </c>
      <c r="M96" s="8"/>
      <c r="N96" s="74">
        <v>0</v>
      </c>
      <c r="O96" s="4">
        <v>0</v>
      </c>
      <c r="P96" s="9">
        <f aca="true" t="shared" si="28" ref="P96:P102">+O96*M96/1000</f>
        <v>0</v>
      </c>
    </row>
    <row r="97" spans="1:16" ht="15.75">
      <c r="A97" s="29">
        <f t="shared" si="27"/>
        <v>8</v>
      </c>
      <c r="B97" s="36" t="s">
        <v>116</v>
      </c>
      <c r="C97" s="36" t="s">
        <v>42</v>
      </c>
      <c r="D97" s="36" t="s">
        <v>28</v>
      </c>
      <c r="E97" s="36">
        <v>1.5</v>
      </c>
      <c r="F97" s="36">
        <v>1.5</v>
      </c>
      <c r="G97" s="36">
        <v>1</v>
      </c>
      <c r="H97" s="31">
        <v>8.5</v>
      </c>
      <c r="I97" s="73">
        <v>6160</v>
      </c>
      <c r="J97" s="5">
        <v>404</v>
      </c>
      <c r="K97" s="4">
        <v>9501</v>
      </c>
      <c r="L97" s="6">
        <f t="shared" si="26"/>
        <v>3838.404</v>
      </c>
      <c r="M97" s="8"/>
      <c r="N97" s="74">
        <v>0</v>
      </c>
      <c r="O97" s="4">
        <v>0</v>
      </c>
      <c r="P97" s="9">
        <f t="shared" si="28"/>
        <v>0</v>
      </c>
    </row>
    <row r="98" spans="1:16" ht="15.75">
      <c r="A98" s="29">
        <f t="shared" si="27"/>
        <v>9</v>
      </c>
      <c r="B98" s="36" t="s">
        <v>117</v>
      </c>
      <c r="C98" s="36" t="s">
        <v>42</v>
      </c>
      <c r="D98" s="36" t="s">
        <v>28</v>
      </c>
      <c r="E98" s="36">
        <v>1.5</v>
      </c>
      <c r="F98" s="36">
        <v>1.5</v>
      </c>
      <c r="G98" s="36">
        <v>1</v>
      </c>
      <c r="H98" s="31">
        <v>8.5</v>
      </c>
      <c r="I98" s="73">
        <v>6160</v>
      </c>
      <c r="J98" s="5">
        <v>404</v>
      </c>
      <c r="K98" s="4">
        <v>7552.2</v>
      </c>
      <c r="L98" s="6">
        <f t="shared" si="26"/>
        <v>3051.0888</v>
      </c>
      <c r="M98" s="5">
        <v>3250</v>
      </c>
      <c r="N98" s="4">
        <v>10</v>
      </c>
      <c r="O98" s="5">
        <v>532</v>
      </c>
      <c r="P98" s="9">
        <f t="shared" si="28"/>
        <v>1729</v>
      </c>
    </row>
    <row r="99" spans="1:16" ht="15.75">
      <c r="A99" s="29">
        <f t="shared" si="27"/>
        <v>10</v>
      </c>
      <c r="B99" s="36" t="s">
        <v>118</v>
      </c>
      <c r="C99" s="36" t="s">
        <v>38</v>
      </c>
      <c r="D99" s="36" t="s">
        <v>28</v>
      </c>
      <c r="E99" s="36">
        <v>1.5</v>
      </c>
      <c r="F99" s="36">
        <v>1.5</v>
      </c>
      <c r="G99" s="36">
        <v>1</v>
      </c>
      <c r="H99" s="31">
        <v>8.3</v>
      </c>
      <c r="I99" s="73">
        <v>6160</v>
      </c>
      <c r="J99" s="5">
        <v>0</v>
      </c>
      <c r="K99" s="4">
        <v>0</v>
      </c>
      <c r="L99" s="6">
        <f t="shared" si="26"/>
        <v>0</v>
      </c>
      <c r="M99" s="8">
        <v>2700</v>
      </c>
      <c r="N99" s="74">
        <v>10</v>
      </c>
      <c r="O99" s="4">
        <v>1333</v>
      </c>
      <c r="P99" s="9">
        <f t="shared" si="28"/>
        <v>3599.1</v>
      </c>
    </row>
    <row r="100" spans="1:16" ht="15.75">
      <c r="A100" s="29">
        <f t="shared" si="27"/>
        <v>11</v>
      </c>
      <c r="B100" s="36" t="s">
        <v>119</v>
      </c>
      <c r="C100" s="36" t="s">
        <v>42</v>
      </c>
      <c r="D100" s="36" t="s">
        <v>28</v>
      </c>
      <c r="E100" s="36">
        <v>1.5</v>
      </c>
      <c r="F100" s="36">
        <v>1.5</v>
      </c>
      <c r="G100" s="36">
        <v>1</v>
      </c>
      <c r="H100" s="31">
        <v>8.5</v>
      </c>
      <c r="I100" s="73">
        <v>6160</v>
      </c>
      <c r="J100" s="5">
        <v>600</v>
      </c>
      <c r="K100" s="4">
        <v>9501</v>
      </c>
      <c r="L100" s="6">
        <f t="shared" si="26"/>
        <v>5700.6</v>
      </c>
      <c r="M100" s="8"/>
      <c r="N100" s="74">
        <v>0</v>
      </c>
      <c r="O100" s="4">
        <v>0</v>
      </c>
      <c r="P100" s="9">
        <f t="shared" si="28"/>
        <v>0</v>
      </c>
    </row>
    <row r="101" spans="1:16" ht="15.75">
      <c r="A101" s="29">
        <f t="shared" si="27"/>
        <v>12</v>
      </c>
      <c r="B101" s="36" t="s">
        <v>120</v>
      </c>
      <c r="C101" s="36" t="s">
        <v>42</v>
      </c>
      <c r="D101" s="36" t="s">
        <v>28</v>
      </c>
      <c r="E101" s="36">
        <v>1.5</v>
      </c>
      <c r="F101" s="36">
        <v>1.5</v>
      </c>
      <c r="G101" s="36">
        <v>1</v>
      </c>
      <c r="H101" s="31">
        <v>8.5</v>
      </c>
      <c r="I101" s="73">
        <v>6160</v>
      </c>
      <c r="J101" s="5">
        <v>640</v>
      </c>
      <c r="K101" s="4">
        <v>9949</v>
      </c>
      <c r="L101" s="6">
        <f t="shared" si="26"/>
        <v>6367.36</v>
      </c>
      <c r="M101" s="8"/>
      <c r="N101" s="74">
        <v>0</v>
      </c>
      <c r="O101" s="4">
        <v>0</v>
      </c>
      <c r="P101" s="9">
        <f t="shared" si="28"/>
        <v>0</v>
      </c>
    </row>
    <row r="102" spans="1:16" ht="16.5" thickBot="1">
      <c r="A102" s="31">
        <f t="shared" si="27"/>
        <v>13</v>
      </c>
      <c r="B102" s="36" t="s">
        <v>121</v>
      </c>
      <c r="C102" s="36" t="s">
        <v>42</v>
      </c>
      <c r="D102" s="31" t="s">
        <v>28</v>
      </c>
      <c r="E102" s="31">
        <v>1.5</v>
      </c>
      <c r="F102" s="31">
        <v>1.5</v>
      </c>
      <c r="G102" s="36">
        <v>1</v>
      </c>
      <c r="H102" s="31">
        <v>8.5</v>
      </c>
      <c r="I102" s="73">
        <v>6160</v>
      </c>
      <c r="J102" s="5">
        <v>464</v>
      </c>
      <c r="K102" s="4">
        <v>9949</v>
      </c>
      <c r="L102" s="6">
        <f t="shared" si="26"/>
        <v>4616.336</v>
      </c>
      <c r="M102" s="8"/>
      <c r="N102" s="74">
        <v>0</v>
      </c>
      <c r="O102" s="4">
        <v>0</v>
      </c>
      <c r="P102" s="9">
        <f t="shared" si="28"/>
        <v>0</v>
      </c>
    </row>
    <row r="103" spans="1:16" ht="15.75" thickBot="1">
      <c r="A103" s="301" t="s">
        <v>122</v>
      </c>
      <c r="B103" s="302"/>
      <c r="C103" s="14" t="s">
        <v>0</v>
      </c>
      <c r="D103" s="14" t="s">
        <v>20</v>
      </c>
      <c r="E103" s="14" t="s">
        <v>20</v>
      </c>
      <c r="F103" s="14" t="s">
        <v>20</v>
      </c>
      <c r="G103" s="14">
        <f>SUM(G104:G120)</f>
        <v>17</v>
      </c>
      <c r="H103" s="14" t="s">
        <v>20</v>
      </c>
      <c r="I103" s="18">
        <f aca="true" t="shared" si="29" ref="I103:N103">SUM(I104:I120)</f>
        <v>115080</v>
      </c>
      <c r="J103" s="18">
        <f t="shared" si="29"/>
        <v>2898</v>
      </c>
      <c r="K103" s="18">
        <f t="shared" si="29"/>
        <v>123500</v>
      </c>
      <c r="L103" s="18">
        <f t="shared" si="29"/>
        <v>26069.399999999998</v>
      </c>
      <c r="M103" s="18">
        <f t="shared" si="29"/>
        <v>55250</v>
      </c>
      <c r="N103" s="18">
        <f t="shared" si="29"/>
        <v>140</v>
      </c>
      <c r="O103" s="18">
        <f>+SUM(O104:O120)</f>
        <v>9408</v>
      </c>
      <c r="P103" s="20">
        <f>+SUM(P104:P120)</f>
        <v>30576</v>
      </c>
    </row>
    <row r="104" spans="1:16" ht="15">
      <c r="A104" s="46">
        <v>1</v>
      </c>
      <c r="B104" s="311" t="s">
        <v>123</v>
      </c>
      <c r="C104" s="47" t="s">
        <v>31</v>
      </c>
      <c r="D104" s="47" t="s">
        <v>32</v>
      </c>
      <c r="E104" s="47">
        <v>1.5</v>
      </c>
      <c r="F104" s="47">
        <v>3.6</v>
      </c>
      <c r="G104" s="47">
        <v>1</v>
      </c>
      <c r="H104" s="47">
        <v>17</v>
      </c>
      <c r="I104" s="5">
        <v>7560</v>
      </c>
      <c r="J104" s="5">
        <v>1285.2</v>
      </c>
      <c r="K104" s="5">
        <v>11500</v>
      </c>
      <c r="L104" s="89">
        <f>J104*K104/1000</f>
        <v>14779.8</v>
      </c>
      <c r="M104" s="7">
        <v>3250</v>
      </c>
      <c r="N104" s="7">
        <v>0</v>
      </c>
      <c r="O104" s="5">
        <v>0</v>
      </c>
      <c r="P104" s="99">
        <f>+O104*M104/1000</f>
        <v>0</v>
      </c>
    </row>
    <row r="105" spans="1:16" ht="15">
      <c r="A105" s="29">
        <f>+A104+1</f>
        <v>2</v>
      </c>
      <c r="B105" s="309"/>
      <c r="C105" s="31" t="s">
        <v>124</v>
      </c>
      <c r="D105" s="31" t="s">
        <v>28</v>
      </c>
      <c r="E105" s="31">
        <v>1.5</v>
      </c>
      <c r="F105" s="31">
        <v>2.4</v>
      </c>
      <c r="G105" s="31">
        <v>1</v>
      </c>
      <c r="H105" s="31">
        <v>13.5</v>
      </c>
      <c r="I105" s="4">
        <v>6720</v>
      </c>
      <c r="J105" s="4">
        <v>907.2</v>
      </c>
      <c r="K105" s="4">
        <v>7000</v>
      </c>
      <c r="L105" s="6">
        <f aca="true" t="shared" si="30" ref="L105:L120">J105*K105/1000</f>
        <v>6350.4</v>
      </c>
      <c r="M105" s="7">
        <v>3250</v>
      </c>
      <c r="N105" s="7">
        <v>0</v>
      </c>
      <c r="O105" s="5">
        <v>0</v>
      </c>
      <c r="P105" s="9">
        <f>+O105*M105/1000</f>
        <v>0</v>
      </c>
    </row>
    <row r="106" spans="1:16" ht="15">
      <c r="A106" s="29">
        <f aca="true" t="shared" si="31" ref="A106:A120">+A105+1</f>
        <v>3</v>
      </c>
      <c r="B106" s="309"/>
      <c r="C106" s="31" t="s">
        <v>125</v>
      </c>
      <c r="D106" s="31" t="s">
        <v>28</v>
      </c>
      <c r="E106" s="31">
        <v>1.5</v>
      </c>
      <c r="F106" s="31">
        <v>1.8</v>
      </c>
      <c r="G106" s="31">
        <v>1</v>
      </c>
      <c r="H106" s="31">
        <v>10.5</v>
      </c>
      <c r="I106" s="4">
        <v>6720</v>
      </c>
      <c r="J106" s="4">
        <v>705.6</v>
      </c>
      <c r="K106" s="4">
        <v>7000</v>
      </c>
      <c r="L106" s="6">
        <f t="shared" si="30"/>
        <v>4939.2</v>
      </c>
      <c r="M106" s="7">
        <v>3250</v>
      </c>
      <c r="N106" s="7">
        <v>0</v>
      </c>
      <c r="O106" s="5">
        <v>0</v>
      </c>
      <c r="P106" s="9">
        <f aca="true" t="shared" si="32" ref="P106:P120">+O106*M106/1000</f>
        <v>0</v>
      </c>
    </row>
    <row r="107" spans="1:16" ht="15">
      <c r="A107" s="29">
        <f t="shared" si="31"/>
        <v>4</v>
      </c>
      <c r="B107" s="36" t="s">
        <v>126</v>
      </c>
      <c r="C107" s="36" t="s">
        <v>34</v>
      </c>
      <c r="D107" s="36" t="s">
        <v>28</v>
      </c>
      <c r="E107" s="36">
        <v>1.5</v>
      </c>
      <c r="F107" s="36">
        <v>1.5</v>
      </c>
      <c r="G107" s="36">
        <v>1</v>
      </c>
      <c r="H107" s="31">
        <v>10</v>
      </c>
      <c r="I107" s="4">
        <v>6720</v>
      </c>
      <c r="J107" s="4">
        <v>0</v>
      </c>
      <c r="K107" s="4">
        <v>7000</v>
      </c>
      <c r="L107" s="6">
        <f t="shared" si="30"/>
        <v>0</v>
      </c>
      <c r="M107" s="7">
        <v>3250</v>
      </c>
      <c r="N107" s="7">
        <v>10</v>
      </c>
      <c r="O107" s="5">
        <v>672</v>
      </c>
      <c r="P107" s="9">
        <f t="shared" si="32"/>
        <v>2184</v>
      </c>
    </row>
    <row r="108" spans="1:16" ht="15">
      <c r="A108" s="29">
        <f t="shared" si="31"/>
        <v>5</v>
      </c>
      <c r="B108" s="36" t="s">
        <v>127</v>
      </c>
      <c r="C108" s="36" t="s">
        <v>42</v>
      </c>
      <c r="D108" s="36" t="s">
        <v>28</v>
      </c>
      <c r="E108" s="36">
        <v>1.5</v>
      </c>
      <c r="F108" s="36">
        <v>1.5</v>
      </c>
      <c r="G108" s="36">
        <v>1</v>
      </c>
      <c r="H108" s="31">
        <v>10</v>
      </c>
      <c r="I108" s="4">
        <v>6720</v>
      </c>
      <c r="J108" s="4">
        <v>0</v>
      </c>
      <c r="K108" s="4">
        <v>7000</v>
      </c>
      <c r="L108" s="6">
        <f t="shared" si="30"/>
        <v>0</v>
      </c>
      <c r="M108" s="7">
        <v>3250</v>
      </c>
      <c r="N108" s="7">
        <v>10</v>
      </c>
      <c r="O108" s="5">
        <v>672</v>
      </c>
      <c r="P108" s="9">
        <f t="shared" si="32"/>
        <v>2184</v>
      </c>
    </row>
    <row r="109" spans="1:16" ht="15">
      <c r="A109" s="29">
        <f t="shared" si="31"/>
        <v>6</v>
      </c>
      <c r="B109" s="36" t="s">
        <v>128</v>
      </c>
      <c r="C109" s="36" t="s">
        <v>42</v>
      </c>
      <c r="D109" s="36" t="s">
        <v>28</v>
      </c>
      <c r="E109" s="36">
        <v>1.5</v>
      </c>
      <c r="F109" s="36">
        <v>1.5</v>
      </c>
      <c r="G109" s="36">
        <v>1</v>
      </c>
      <c r="H109" s="31">
        <v>10</v>
      </c>
      <c r="I109" s="4">
        <v>6720</v>
      </c>
      <c r="J109" s="4">
        <v>0</v>
      </c>
      <c r="K109" s="4">
        <v>7000</v>
      </c>
      <c r="L109" s="6">
        <f t="shared" si="30"/>
        <v>0</v>
      </c>
      <c r="M109" s="7">
        <v>3250</v>
      </c>
      <c r="N109" s="7">
        <v>10</v>
      </c>
      <c r="O109" s="5">
        <v>672</v>
      </c>
      <c r="P109" s="9">
        <f t="shared" si="32"/>
        <v>2184</v>
      </c>
    </row>
    <row r="110" spans="1:16" ht="15">
      <c r="A110" s="29">
        <f t="shared" si="31"/>
        <v>7</v>
      </c>
      <c r="B110" s="36" t="s">
        <v>129</v>
      </c>
      <c r="C110" s="36" t="s">
        <v>42</v>
      </c>
      <c r="D110" s="36" t="s">
        <v>28</v>
      </c>
      <c r="E110" s="36">
        <v>1.5</v>
      </c>
      <c r="F110" s="36">
        <v>1.5</v>
      </c>
      <c r="G110" s="36">
        <v>1</v>
      </c>
      <c r="H110" s="31">
        <v>10</v>
      </c>
      <c r="I110" s="4">
        <v>6720</v>
      </c>
      <c r="J110" s="4">
        <v>0</v>
      </c>
      <c r="K110" s="4">
        <v>7000</v>
      </c>
      <c r="L110" s="6">
        <f t="shared" si="30"/>
        <v>0</v>
      </c>
      <c r="M110" s="7">
        <v>3250</v>
      </c>
      <c r="N110" s="7">
        <v>10</v>
      </c>
      <c r="O110" s="5">
        <v>672</v>
      </c>
      <c r="P110" s="9">
        <f t="shared" si="32"/>
        <v>2184</v>
      </c>
    </row>
    <row r="111" spans="1:16" ht="15">
      <c r="A111" s="29">
        <f t="shared" si="31"/>
        <v>8</v>
      </c>
      <c r="B111" s="36" t="s">
        <v>130</v>
      </c>
      <c r="C111" s="36" t="s">
        <v>42</v>
      </c>
      <c r="D111" s="36" t="s">
        <v>28</v>
      </c>
      <c r="E111" s="36">
        <v>1.5</v>
      </c>
      <c r="F111" s="36">
        <v>1.5</v>
      </c>
      <c r="G111" s="36">
        <v>1</v>
      </c>
      <c r="H111" s="31">
        <v>10</v>
      </c>
      <c r="I111" s="4">
        <v>6720</v>
      </c>
      <c r="J111" s="4">
        <v>0</v>
      </c>
      <c r="K111" s="4">
        <v>7000</v>
      </c>
      <c r="L111" s="6">
        <f t="shared" si="30"/>
        <v>0</v>
      </c>
      <c r="M111" s="7">
        <v>3250</v>
      </c>
      <c r="N111" s="7">
        <v>10</v>
      </c>
      <c r="O111" s="5">
        <v>672</v>
      </c>
      <c r="P111" s="9">
        <f t="shared" si="32"/>
        <v>2184</v>
      </c>
    </row>
    <row r="112" spans="1:16" ht="15">
      <c r="A112" s="29">
        <f t="shared" si="31"/>
        <v>9</v>
      </c>
      <c r="B112" s="36" t="s">
        <v>131</v>
      </c>
      <c r="C112" s="36" t="s">
        <v>42</v>
      </c>
      <c r="D112" s="36" t="s">
        <v>28</v>
      </c>
      <c r="E112" s="36">
        <v>1.5</v>
      </c>
      <c r="F112" s="36">
        <v>1.5</v>
      </c>
      <c r="G112" s="36">
        <v>1</v>
      </c>
      <c r="H112" s="31">
        <v>10</v>
      </c>
      <c r="I112" s="4">
        <v>6720</v>
      </c>
      <c r="J112" s="4">
        <v>0</v>
      </c>
      <c r="K112" s="4">
        <v>7000</v>
      </c>
      <c r="L112" s="6">
        <f t="shared" si="30"/>
        <v>0</v>
      </c>
      <c r="M112" s="7">
        <v>3250</v>
      </c>
      <c r="N112" s="7">
        <v>10</v>
      </c>
      <c r="O112" s="5">
        <v>672</v>
      </c>
      <c r="P112" s="9">
        <f t="shared" si="32"/>
        <v>2184</v>
      </c>
    </row>
    <row r="113" spans="1:16" ht="15">
      <c r="A113" s="29">
        <f t="shared" si="31"/>
        <v>10</v>
      </c>
      <c r="B113" s="36" t="s">
        <v>132</v>
      </c>
      <c r="C113" s="36" t="s">
        <v>42</v>
      </c>
      <c r="D113" s="36" t="s">
        <v>28</v>
      </c>
      <c r="E113" s="36">
        <v>1.5</v>
      </c>
      <c r="F113" s="36">
        <v>1.5</v>
      </c>
      <c r="G113" s="36">
        <v>1</v>
      </c>
      <c r="H113" s="31">
        <v>10</v>
      </c>
      <c r="I113" s="4">
        <v>6720</v>
      </c>
      <c r="J113" s="4">
        <v>0</v>
      </c>
      <c r="K113" s="4">
        <v>7000</v>
      </c>
      <c r="L113" s="6">
        <f t="shared" si="30"/>
        <v>0</v>
      </c>
      <c r="M113" s="7">
        <v>3250</v>
      </c>
      <c r="N113" s="7">
        <v>10</v>
      </c>
      <c r="O113" s="5">
        <v>672</v>
      </c>
      <c r="P113" s="9">
        <f t="shared" si="32"/>
        <v>2184</v>
      </c>
    </row>
    <row r="114" spans="1:16" ht="15">
      <c r="A114" s="29">
        <f t="shared" si="31"/>
        <v>11</v>
      </c>
      <c r="B114" s="36" t="s">
        <v>133</v>
      </c>
      <c r="C114" s="36" t="s">
        <v>42</v>
      </c>
      <c r="D114" s="36" t="s">
        <v>28</v>
      </c>
      <c r="E114" s="36">
        <v>1.5</v>
      </c>
      <c r="F114" s="36">
        <v>1.5</v>
      </c>
      <c r="G114" s="36">
        <v>1</v>
      </c>
      <c r="H114" s="31">
        <v>10</v>
      </c>
      <c r="I114" s="4">
        <v>6720</v>
      </c>
      <c r="J114" s="4">
        <v>0</v>
      </c>
      <c r="K114" s="4">
        <v>7000</v>
      </c>
      <c r="L114" s="6">
        <f t="shared" si="30"/>
        <v>0</v>
      </c>
      <c r="M114" s="7">
        <v>3250</v>
      </c>
      <c r="N114" s="7">
        <v>10</v>
      </c>
      <c r="O114" s="5">
        <v>672</v>
      </c>
      <c r="P114" s="9">
        <f t="shared" si="32"/>
        <v>2184</v>
      </c>
    </row>
    <row r="115" spans="1:16" ht="15">
      <c r="A115" s="29">
        <f t="shared" si="31"/>
        <v>12</v>
      </c>
      <c r="B115" s="36" t="s">
        <v>134</v>
      </c>
      <c r="C115" s="36" t="s">
        <v>42</v>
      </c>
      <c r="D115" s="36" t="s">
        <v>28</v>
      </c>
      <c r="E115" s="36">
        <v>1.5</v>
      </c>
      <c r="F115" s="36">
        <v>1.5</v>
      </c>
      <c r="G115" s="36">
        <v>1</v>
      </c>
      <c r="H115" s="31">
        <v>10</v>
      </c>
      <c r="I115" s="4">
        <v>6720</v>
      </c>
      <c r="J115" s="4">
        <v>0</v>
      </c>
      <c r="K115" s="4">
        <v>7000</v>
      </c>
      <c r="L115" s="6">
        <f t="shared" si="30"/>
        <v>0</v>
      </c>
      <c r="M115" s="7">
        <v>3250</v>
      </c>
      <c r="N115" s="7">
        <v>10</v>
      </c>
      <c r="O115" s="5">
        <v>672</v>
      </c>
      <c r="P115" s="9">
        <f t="shared" si="32"/>
        <v>2184</v>
      </c>
    </row>
    <row r="116" spans="1:16" ht="15">
      <c r="A116" s="29">
        <f t="shared" si="31"/>
        <v>13</v>
      </c>
      <c r="B116" s="36" t="s">
        <v>135</v>
      </c>
      <c r="C116" s="36" t="s">
        <v>42</v>
      </c>
      <c r="D116" s="36" t="s">
        <v>28</v>
      </c>
      <c r="E116" s="36">
        <v>1.5</v>
      </c>
      <c r="F116" s="36">
        <v>1.5</v>
      </c>
      <c r="G116" s="36">
        <v>1</v>
      </c>
      <c r="H116" s="31">
        <v>10</v>
      </c>
      <c r="I116" s="4">
        <v>6720</v>
      </c>
      <c r="J116" s="4">
        <v>0</v>
      </c>
      <c r="K116" s="4">
        <v>7000</v>
      </c>
      <c r="L116" s="6">
        <f t="shared" si="30"/>
        <v>0</v>
      </c>
      <c r="M116" s="7">
        <v>3250</v>
      </c>
      <c r="N116" s="7">
        <v>10</v>
      </c>
      <c r="O116" s="5">
        <v>672</v>
      </c>
      <c r="P116" s="9">
        <f t="shared" si="32"/>
        <v>2184</v>
      </c>
    </row>
    <row r="117" spans="1:16" ht="15">
      <c r="A117" s="29">
        <f t="shared" si="31"/>
        <v>14</v>
      </c>
      <c r="B117" s="36" t="s">
        <v>136</v>
      </c>
      <c r="C117" s="36" t="s">
        <v>34</v>
      </c>
      <c r="D117" s="36" t="s">
        <v>28</v>
      </c>
      <c r="E117" s="36">
        <v>1.5</v>
      </c>
      <c r="F117" s="36">
        <v>1.5</v>
      </c>
      <c r="G117" s="36">
        <v>1</v>
      </c>
      <c r="H117" s="31">
        <v>10</v>
      </c>
      <c r="I117" s="4">
        <v>6720</v>
      </c>
      <c r="J117" s="4">
        <v>0</v>
      </c>
      <c r="K117" s="4">
        <v>7000</v>
      </c>
      <c r="L117" s="6">
        <f t="shared" si="30"/>
        <v>0</v>
      </c>
      <c r="M117" s="7">
        <v>3250</v>
      </c>
      <c r="N117" s="7">
        <v>10</v>
      </c>
      <c r="O117" s="5">
        <v>672</v>
      </c>
      <c r="P117" s="9">
        <f t="shared" si="32"/>
        <v>2184</v>
      </c>
    </row>
    <row r="118" spans="1:16" ht="15">
      <c r="A118" s="29">
        <f t="shared" si="31"/>
        <v>15</v>
      </c>
      <c r="B118" s="36" t="s">
        <v>137</v>
      </c>
      <c r="C118" s="36" t="s">
        <v>42</v>
      </c>
      <c r="D118" s="36" t="s">
        <v>28</v>
      </c>
      <c r="E118" s="36">
        <v>1.5</v>
      </c>
      <c r="F118" s="36">
        <v>1.5</v>
      </c>
      <c r="G118" s="36">
        <v>1</v>
      </c>
      <c r="H118" s="31">
        <v>10</v>
      </c>
      <c r="I118" s="4">
        <v>6720</v>
      </c>
      <c r="J118" s="4">
        <v>0</v>
      </c>
      <c r="K118" s="4">
        <v>7000</v>
      </c>
      <c r="L118" s="6">
        <f t="shared" si="30"/>
        <v>0</v>
      </c>
      <c r="M118" s="7">
        <v>3250</v>
      </c>
      <c r="N118" s="7">
        <v>10</v>
      </c>
      <c r="O118" s="5">
        <v>672</v>
      </c>
      <c r="P118" s="9">
        <f t="shared" si="32"/>
        <v>2184</v>
      </c>
    </row>
    <row r="119" spans="1:16" ht="15">
      <c r="A119" s="29">
        <f t="shared" si="31"/>
        <v>16</v>
      </c>
      <c r="B119" s="36" t="s">
        <v>138</v>
      </c>
      <c r="C119" s="36" t="s">
        <v>34</v>
      </c>
      <c r="D119" s="36" t="s">
        <v>28</v>
      </c>
      <c r="E119" s="36">
        <v>1.5</v>
      </c>
      <c r="F119" s="36">
        <v>1.5</v>
      </c>
      <c r="G119" s="36">
        <v>1</v>
      </c>
      <c r="H119" s="31">
        <v>10</v>
      </c>
      <c r="I119" s="4">
        <v>6720</v>
      </c>
      <c r="J119" s="4">
        <v>0</v>
      </c>
      <c r="K119" s="4">
        <v>7000</v>
      </c>
      <c r="L119" s="6">
        <f t="shared" si="30"/>
        <v>0</v>
      </c>
      <c r="M119" s="7">
        <v>3250</v>
      </c>
      <c r="N119" s="7">
        <v>10</v>
      </c>
      <c r="O119" s="5">
        <v>672</v>
      </c>
      <c r="P119" s="6">
        <f t="shared" si="32"/>
        <v>2184</v>
      </c>
    </row>
    <row r="120" spans="1:16" ht="15.75" thickBot="1">
      <c r="A120" s="37">
        <f t="shared" si="31"/>
        <v>17</v>
      </c>
      <c r="B120" s="39" t="s">
        <v>139</v>
      </c>
      <c r="C120" s="39" t="s">
        <v>34</v>
      </c>
      <c r="D120" s="39" t="s">
        <v>28</v>
      </c>
      <c r="E120" s="39">
        <v>1.5</v>
      </c>
      <c r="F120" s="39">
        <v>1.5</v>
      </c>
      <c r="G120" s="39">
        <v>1</v>
      </c>
      <c r="H120" s="40">
        <v>10</v>
      </c>
      <c r="I120" s="4">
        <v>6720</v>
      </c>
      <c r="J120" s="4">
        <v>0</v>
      </c>
      <c r="K120" s="4">
        <v>7000</v>
      </c>
      <c r="L120" s="6">
        <f t="shared" si="30"/>
        <v>0</v>
      </c>
      <c r="M120" s="7">
        <v>3250</v>
      </c>
      <c r="N120" s="7">
        <v>10</v>
      </c>
      <c r="O120" s="5">
        <v>672</v>
      </c>
      <c r="P120" s="6">
        <f t="shared" si="32"/>
        <v>2184</v>
      </c>
    </row>
    <row r="121" spans="1:16" ht="15.75" thickBot="1">
      <c r="A121" s="301" t="s">
        <v>140</v>
      </c>
      <c r="B121" s="302"/>
      <c r="C121" s="14" t="s">
        <v>0</v>
      </c>
      <c r="D121" s="14" t="s">
        <v>20</v>
      </c>
      <c r="E121" s="14" t="s">
        <v>20</v>
      </c>
      <c r="F121" s="14" t="s">
        <v>20</v>
      </c>
      <c r="G121" s="14">
        <f>SUM(G122:G140)</f>
        <v>19</v>
      </c>
      <c r="H121" s="14" t="s">
        <v>20</v>
      </c>
      <c r="I121" s="18">
        <f aca="true" t="shared" si="33" ref="I121:N121">SUM(I122:I140)</f>
        <v>128520</v>
      </c>
      <c r="J121" s="18">
        <f t="shared" si="33"/>
        <v>12922.08</v>
      </c>
      <c r="K121" s="18">
        <f t="shared" si="33"/>
        <v>159728.634545</v>
      </c>
      <c r="L121" s="18">
        <f t="shared" si="33"/>
        <v>117897.05466278423</v>
      </c>
      <c r="M121" s="18">
        <f t="shared" si="33"/>
        <v>0</v>
      </c>
      <c r="N121" s="18">
        <f t="shared" si="33"/>
        <v>0</v>
      </c>
      <c r="O121" s="18">
        <f>+SUM(O122:O140)</f>
        <v>0</v>
      </c>
      <c r="P121" s="20">
        <f>+SUM(P122:P140)</f>
        <v>0</v>
      </c>
    </row>
    <row r="122" spans="1:16" ht="15">
      <c r="A122" s="46">
        <v>1</v>
      </c>
      <c r="B122" s="311" t="s">
        <v>1089</v>
      </c>
      <c r="C122" s="47" t="s">
        <v>1090</v>
      </c>
      <c r="D122" s="47" t="s">
        <v>1091</v>
      </c>
      <c r="E122" s="47">
        <v>1.5</v>
      </c>
      <c r="F122" s="47">
        <v>3.6</v>
      </c>
      <c r="G122" s="47">
        <v>1</v>
      </c>
      <c r="H122" s="47">
        <v>14.7</v>
      </c>
      <c r="I122" s="100">
        <v>7560</v>
      </c>
      <c r="J122" s="5">
        <v>1111.32</v>
      </c>
      <c r="K122" s="5">
        <v>14571.7201834</v>
      </c>
      <c r="L122" s="89">
        <f>+J122*K122/1000</f>
        <v>16193.844074216087</v>
      </c>
      <c r="M122" s="7">
        <v>0</v>
      </c>
      <c r="N122" s="7">
        <v>0</v>
      </c>
      <c r="O122" s="5">
        <v>0</v>
      </c>
      <c r="P122" s="99">
        <f>+O122*M122/1000</f>
        <v>0</v>
      </c>
    </row>
    <row r="123" spans="1:16" ht="15">
      <c r="A123" s="29">
        <v>2</v>
      </c>
      <c r="B123" s="309"/>
      <c r="C123" s="31" t="s">
        <v>141</v>
      </c>
      <c r="D123" s="31" t="s">
        <v>28</v>
      </c>
      <c r="E123" s="31">
        <v>1.5</v>
      </c>
      <c r="F123" s="31">
        <v>1.5</v>
      </c>
      <c r="G123" s="31">
        <v>1</v>
      </c>
      <c r="H123" s="31">
        <v>14.3</v>
      </c>
      <c r="I123" s="101">
        <v>6720</v>
      </c>
      <c r="J123" s="4">
        <v>960.96</v>
      </c>
      <c r="K123" s="5">
        <v>11078.4571808</v>
      </c>
      <c r="L123" s="6">
        <f aca="true" t="shared" si="34" ref="L123:L140">+J123*K123/1000</f>
        <v>10645.95421246157</v>
      </c>
      <c r="M123" s="7">
        <v>0</v>
      </c>
      <c r="N123" s="7">
        <v>0</v>
      </c>
      <c r="O123" s="5">
        <v>0</v>
      </c>
      <c r="P123" s="9">
        <f>+O123*M123/1000</f>
        <v>0</v>
      </c>
    </row>
    <row r="124" spans="1:16" ht="15">
      <c r="A124" s="29">
        <v>3</v>
      </c>
      <c r="B124" s="309"/>
      <c r="C124" s="31" t="s">
        <v>141</v>
      </c>
      <c r="D124" s="31" t="s">
        <v>28</v>
      </c>
      <c r="E124" s="31">
        <v>1.5</v>
      </c>
      <c r="F124" s="31">
        <v>1.5</v>
      </c>
      <c r="G124" s="31">
        <v>1</v>
      </c>
      <c r="H124" s="31">
        <v>14.3</v>
      </c>
      <c r="I124" s="101">
        <v>6720</v>
      </c>
      <c r="J124" s="4"/>
      <c r="K124" s="5"/>
      <c r="L124" s="6">
        <f t="shared" si="34"/>
        <v>0</v>
      </c>
      <c r="M124" s="7">
        <v>0</v>
      </c>
      <c r="N124" s="7">
        <v>0</v>
      </c>
      <c r="O124" s="5">
        <v>0</v>
      </c>
      <c r="P124" s="9">
        <f aca="true" t="shared" si="35" ref="P124:P140">+O124*M124/1000</f>
        <v>0</v>
      </c>
    </row>
    <row r="125" spans="1:16" ht="15">
      <c r="A125" s="29">
        <v>4</v>
      </c>
      <c r="B125" s="33" t="s">
        <v>142</v>
      </c>
      <c r="C125" s="36" t="s">
        <v>154</v>
      </c>
      <c r="D125" s="36" t="s">
        <v>28</v>
      </c>
      <c r="E125" s="36">
        <v>1.5</v>
      </c>
      <c r="F125" s="59">
        <v>1.5</v>
      </c>
      <c r="G125" s="36">
        <v>1</v>
      </c>
      <c r="H125" s="31">
        <v>10.8</v>
      </c>
      <c r="I125" s="101">
        <v>6720</v>
      </c>
      <c r="J125" s="4">
        <v>725.7</v>
      </c>
      <c r="K125" s="5">
        <v>11078.4571808</v>
      </c>
      <c r="L125" s="6">
        <f t="shared" si="34"/>
        <v>8039.63637610656</v>
      </c>
      <c r="M125" s="7">
        <v>0</v>
      </c>
      <c r="N125" s="7">
        <v>0</v>
      </c>
      <c r="O125" s="5">
        <v>0</v>
      </c>
      <c r="P125" s="9">
        <f t="shared" si="35"/>
        <v>0</v>
      </c>
    </row>
    <row r="126" spans="1:16" ht="15">
      <c r="A126" s="29">
        <v>5</v>
      </c>
      <c r="B126" s="33" t="s">
        <v>143</v>
      </c>
      <c r="C126" s="36" t="s">
        <v>69</v>
      </c>
      <c r="D126" s="36" t="s">
        <v>28</v>
      </c>
      <c r="E126" s="36">
        <v>1.5</v>
      </c>
      <c r="F126" s="31">
        <v>1.5</v>
      </c>
      <c r="G126" s="36">
        <v>1</v>
      </c>
      <c r="H126" s="31">
        <v>9.8</v>
      </c>
      <c r="I126" s="101">
        <v>6720</v>
      </c>
      <c r="J126" s="4">
        <v>660</v>
      </c>
      <c r="K126" s="5">
        <v>8200</v>
      </c>
      <c r="L126" s="6">
        <f t="shared" si="34"/>
        <v>5412</v>
      </c>
      <c r="M126" s="7">
        <v>0</v>
      </c>
      <c r="N126" s="7">
        <v>0</v>
      </c>
      <c r="O126" s="5">
        <v>0</v>
      </c>
      <c r="P126" s="9">
        <f t="shared" si="35"/>
        <v>0</v>
      </c>
    </row>
    <row r="127" spans="1:16" ht="15">
      <c r="A127" s="29">
        <v>6</v>
      </c>
      <c r="B127" s="33" t="s">
        <v>144</v>
      </c>
      <c r="C127" s="36" t="s">
        <v>145</v>
      </c>
      <c r="D127" s="36" t="s">
        <v>28</v>
      </c>
      <c r="E127" s="36">
        <v>1.5</v>
      </c>
      <c r="F127" s="59">
        <v>1.6</v>
      </c>
      <c r="G127" s="36">
        <v>1</v>
      </c>
      <c r="H127" s="31">
        <v>11</v>
      </c>
      <c r="I127" s="101">
        <v>6720</v>
      </c>
      <c r="J127" s="4">
        <v>739.2</v>
      </c>
      <c r="K127" s="5">
        <v>8200</v>
      </c>
      <c r="L127" s="6">
        <f>+J127*K127/1000</f>
        <v>6061.44</v>
      </c>
      <c r="M127" s="7">
        <v>0</v>
      </c>
      <c r="N127" s="7">
        <v>0</v>
      </c>
      <c r="O127" s="5">
        <v>0</v>
      </c>
      <c r="P127" s="9">
        <f t="shared" si="35"/>
        <v>0</v>
      </c>
    </row>
    <row r="128" spans="1:16" ht="15">
      <c r="A128" s="29">
        <v>7</v>
      </c>
      <c r="B128" s="33" t="s">
        <v>146</v>
      </c>
      <c r="C128" s="36" t="s">
        <v>69</v>
      </c>
      <c r="D128" s="36" t="s">
        <v>28</v>
      </c>
      <c r="E128" s="36">
        <v>1.5</v>
      </c>
      <c r="F128" s="31">
        <v>1.5</v>
      </c>
      <c r="G128" s="36">
        <v>1</v>
      </c>
      <c r="H128" s="31">
        <v>9.8</v>
      </c>
      <c r="I128" s="101">
        <v>6720</v>
      </c>
      <c r="J128" s="4">
        <v>660</v>
      </c>
      <c r="K128" s="5">
        <v>8200</v>
      </c>
      <c r="L128" s="6">
        <f>+J128*K128/1000</f>
        <v>5412</v>
      </c>
      <c r="M128" s="7">
        <v>0</v>
      </c>
      <c r="N128" s="7">
        <v>0</v>
      </c>
      <c r="O128" s="5">
        <v>0</v>
      </c>
      <c r="P128" s="9">
        <f t="shared" si="35"/>
        <v>0</v>
      </c>
    </row>
    <row r="129" spans="1:16" ht="15">
      <c r="A129" s="29">
        <v>8</v>
      </c>
      <c r="B129" s="33" t="s">
        <v>147</v>
      </c>
      <c r="C129" s="36" t="s">
        <v>145</v>
      </c>
      <c r="D129" s="36" t="s">
        <v>28</v>
      </c>
      <c r="E129" s="36">
        <v>1.5</v>
      </c>
      <c r="F129" s="31">
        <v>1.6</v>
      </c>
      <c r="G129" s="36">
        <v>1</v>
      </c>
      <c r="H129" s="31">
        <v>11</v>
      </c>
      <c r="I129" s="101">
        <v>6720</v>
      </c>
      <c r="J129" s="4">
        <v>739.2</v>
      </c>
      <c r="K129" s="5">
        <v>8200</v>
      </c>
      <c r="L129" s="6">
        <f t="shared" si="34"/>
        <v>6061.44</v>
      </c>
      <c r="M129" s="7">
        <v>0</v>
      </c>
      <c r="N129" s="7">
        <v>0</v>
      </c>
      <c r="O129" s="5">
        <v>0</v>
      </c>
      <c r="P129" s="9">
        <f t="shared" si="35"/>
        <v>0</v>
      </c>
    </row>
    <row r="130" spans="1:16" ht="15">
      <c r="A130" s="29">
        <v>9</v>
      </c>
      <c r="B130" s="33" t="s">
        <v>148</v>
      </c>
      <c r="C130" s="36" t="s">
        <v>69</v>
      </c>
      <c r="D130" s="36" t="s">
        <v>28</v>
      </c>
      <c r="E130" s="36">
        <v>1.5</v>
      </c>
      <c r="F130" s="31">
        <v>1.5</v>
      </c>
      <c r="G130" s="36">
        <v>1</v>
      </c>
      <c r="H130" s="31">
        <v>9.8</v>
      </c>
      <c r="I130" s="101">
        <v>6720</v>
      </c>
      <c r="J130" s="4">
        <v>660</v>
      </c>
      <c r="K130" s="5">
        <v>8200</v>
      </c>
      <c r="L130" s="6">
        <f t="shared" si="34"/>
        <v>5412</v>
      </c>
      <c r="M130" s="7">
        <v>0</v>
      </c>
      <c r="N130" s="7">
        <v>0</v>
      </c>
      <c r="O130" s="5">
        <v>0</v>
      </c>
      <c r="P130" s="9">
        <f t="shared" si="35"/>
        <v>0</v>
      </c>
    </row>
    <row r="131" spans="1:16" ht="15">
      <c r="A131" s="29">
        <v>10</v>
      </c>
      <c r="B131" s="33" t="s">
        <v>149</v>
      </c>
      <c r="C131" s="36" t="s">
        <v>69</v>
      </c>
      <c r="D131" s="36" t="s">
        <v>28</v>
      </c>
      <c r="E131" s="36">
        <v>1.5</v>
      </c>
      <c r="F131" s="31">
        <v>1.5</v>
      </c>
      <c r="G131" s="36">
        <v>1</v>
      </c>
      <c r="H131" s="31">
        <v>9.8</v>
      </c>
      <c r="I131" s="101">
        <v>6720</v>
      </c>
      <c r="J131" s="4">
        <v>660</v>
      </c>
      <c r="K131" s="5">
        <v>8200</v>
      </c>
      <c r="L131" s="6">
        <f>+J131*K131/1000</f>
        <v>5412</v>
      </c>
      <c r="M131" s="7">
        <v>0</v>
      </c>
      <c r="N131" s="7">
        <v>0</v>
      </c>
      <c r="O131" s="5">
        <v>0</v>
      </c>
      <c r="P131" s="9">
        <f t="shared" si="35"/>
        <v>0</v>
      </c>
    </row>
    <row r="132" spans="1:16" ht="15">
      <c r="A132" s="29">
        <v>11</v>
      </c>
      <c r="B132" s="33" t="s">
        <v>150</v>
      </c>
      <c r="C132" s="36" t="s">
        <v>69</v>
      </c>
      <c r="D132" s="36" t="s">
        <v>28</v>
      </c>
      <c r="E132" s="36">
        <v>1.5</v>
      </c>
      <c r="F132" s="31">
        <v>1.5</v>
      </c>
      <c r="G132" s="36">
        <v>1</v>
      </c>
      <c r="H132" s="31">
        <v>9.8</v>
      </c>
      <c r="I132" s="101">
        <v>6720</v>
      </c>
      <c r="J132" s="4">
        <v>660</v>
      </c>
      <c r="K132" s="5">
        <v>8200</v>
      </c>
      <c r="L132" s="6">
        <f>+J132*K132/1000</f>
        <v>5412</v>
      </c>
      <c r="M132" s="7">
        <v>0</v>
      </c>
      <c r="N132" s="7">
        <v>0</v>
      </c>
      <c r="O132" s="5">
        <v>0</v>
      </c>
      <c r="P132" s="9">
        <f t="shared" si="35"/>
        <v>0</v>
      </c>
    </row>
    <row r="133" spans="1:16" ht="15">
      <c r="A133" s="29">
        <v>12</v>
      </c>
      <c r="B133" s="33" t="s">
        <v>151</v>
      </c>
      <c r="C133" s="36" t="s">
        <v>69</v>
      </c>
      <c r="D133" s="36" t="s">
        <v>28</v>
      </c>
      <c r="E133" s="36">
        <v>1.5</v>
      </c>
      <c r="F133" s="31">
        <v>1.5</v>
      </c>
      <c r="G133" s="36">
        <v>1</v>
      </c>
      <c r="H133" s="31">
        <v>9.8</v>
      </c>
      <c r="I133" s="101">
        <v>6720</v>
      </c>
      <c r="J133" s="4">
        <v>660</v>
      </c>
      <c r="K133" s="5">
        <v>8200</v>
      </c>
      <c r="L133" s="6">
        <f t="shared" si="34"/>
        <v>5412</v>
      </c>
      <c r="M133" s="7">
        <v>0</v>
      </c>
      <c r="N133" s="7">
        <v>0</v>
      </c>
      <c r="O133" s="5">
        <v>0</v>
      </c>
      <c r="P133" s="9">
        <f t="shared" si="35"/>
        <v>0</v>
      </c>
    </row>
    <row r="134" spans="1:16" ht="15">
      <c r="A134" s="29">
        <v>13</v>
      </c>
      <c r="B134" s="33" t="s">
        <v>152</v>
      </c>
      <c r="C134" s="36" t="s">
        <v>69</v>
      </c>
      <c r="D134" s="36" t="s">
        <v>28</v>
      </c>
      <c r="E134" s="36">
        <v>1.5</v>
      </c>
      <c r="F134" s="31">
        <v>1.5</v>
      </c>
      <c r="G134" s="36">
        <v>1</v>
      </c>
      <c r="H134" s="31">
        <v>9.8</v>
      </c>
      <c r="I134" s="101">
        <v>6720</v>
      </c>
      <c r="J134" s="4">
        <v>660</v>
      </c>
      <c r="K134" s="5">
        <v>8200</v>
      </c>
      <c r="L134" s="6">
        <f t="shared" si="34"/>
        <v>5412</v>
      </c>
      <c r="M134" s="7">
        <v>0</v>
      </c>
      <c r="N134" s="7">
        <v>0</v>
      </c>
      <c r="O134" s="5">
        <v>0</v>
      </c>
      <c r="P134" s="9">
        <f t="shared" si="35"/>
        <v>0</v>
      </c>
    </row>
    <row r="135" spans="1:16" ht="15">
      <c r="A135" s="29">
        <v>14</v>
      </c>
      <c r="B135" s="33" t="s">
        <v>153</v>
      </c>
      <c r="C135" s="36" t="s">
        <v>154</v>
      </c>
      <c r="D135" s="36" t="s">
        <v>28</v>
      </c>
      <c r="E135" s="36">
        <v>1.5</v>
      </c>
      <c r="F135" s="31">
        <v>1.5</v>
      </c>
      <c r="G135" s="36">
        <v>1</v>
      </c>
      <c r="H135" s="31">
        <v>10.8</v>
      </c>
      <c r="I135" s="101">
        <v>6720</v>
      </c>
      <c r="J135" s="4">
        <v>725.7</v>
      </c>
      <c r="K135" s="5">
        <v>8200</v>
      </c>
      <c r="L135" s="6">
        <f t="shared" si="34"/>
        <v>5950.74</v>
      </c>
      <c r="M135" s="7">
        <v>0</v>
      </c>
      <c r="N135" s="7">
        <v>0</v>
      </c>
      <c r="O135" s="5">
        <v>0</v>
      </c>
      <c r="P135" s="9">
        <f t="shared" si="35"/>
        <v>0</v>
      </c>
    </row>
    <row r="136" spans="1:16" ht="15">
      <c r="A136" s="29">
        <v>15</v>
      </c>
      <c r="B136" s="33" t="s">
        <v>155</v>
      </c>
      <c r="C136" s="36" t="s">
        <v>69</v>
      </c>
      <c r="D136" s="36" t="s">
        <v>28</v>
      </c>
      <c r="E136" s="36">
        <v>1.5</v>
      </c>
      <c r="F136" s="31">
        <v>1.5</v>
      </c>
      <c r="G136" s="36">
        <v>1</v>
      </c>
      <c r="H136" s="31">
        <v>9.8</v>
      </c>
      <c r="I136" s="101">
        <v>6720</v>
      </c>
      <c r="J136" s="4">
        <v>660</v>
      </c>
      <c r="K136" s="5">
        <v>8200</v>
      </c>
      <c r="L136" s="6">
        <f t="shared" si="34"/>
        <v>5412</v>
      </c>
      <c r="M136" s="7">
        <v>0</v>
      </c>
      <c r="N136" s="7">
        <v>0</v>
      </c>
      <c r="O136" s="5">
        <v>0</v>
      </c>
      <c r="P136" s="9">
        <f t="shared" si="35"/>
        <v>0</v>
      </c>
    </row>
    <row r="137" spans="1:16" ht="15">
      <c r="A137" s="29">
        <v>16</v>
      </c>
      <c r="B137" s="33" t="s">
        <v>156</v>
      </c>
      <c r="C137" s="36" t="s">
        <v>69</v>
      </c>
      <c r="D137" s="36" t="s">
        <v>28</v>
      </c>
      <c r="E137" s="36">
        <v>1.5</v>
      </c>
      <c r="F137" s="31">
        <v>1.5</v>
      </c>
      <c r="G137" s="36">
        <v>1</v>
      </c>
      <c r="H137" s="31">
        <v>9.8</v>
      </c>
      <c r="I137" s="101">
        <v>6720</v>
      </c>
      <c r="J137" s="4">
        <v>660</v>
      </c>
      <c r="K137" s="5">
        <v>8200</v>
      </c>
      <c r="L137" s="6">
        <f t="shared" si="34"/>
        <v>5412</v>
      </c>
      <c r="M137" s="7">
        <v>0</v>
      </c>
      <c r="N137" s="7">
        <v>0</v>
      </c>
      <c r="O137" s="5">
        <v>0</v>
      </c>
      <c r="P137" s="9">
        <f t="shared" si="35"/>
        <v>0</v>
      </c>
    </row>
    <row r="138" spans="1:16" ht="15">
      <c r="A138" s="29">
        <v>17</v>
      </c>
      <c r="B138" s="33" t="s">
        <v>157</v>
      </c>
      <c r="C138" s="36" t="s">
        <v>69</v>
      </c>
      <c r="D138" s="36" t="s">
        <v>28</v>
      </c>
      <c r="E138" s="36">
        <v>1.5</v>
      </c>
      <c r="F138" s="31">
        <v>1.5</v>
      </c>
      <c r="G138" s="36">
        <v>1</v>
      </c>
      <c r="H138" s="31">
        <v>9.8</v>
      </c>
      <c r="I138" s="101">
        <v>6720</v>
      </c>
      <c r="J138" s="4">
        <v>660</v>
      </c>
      <c r="K138" s="5">
        <v>8200</v>
      </c>
      <c r="L138" s="6">
        <f t="shared" si="34"/>
        <v>5412</v>
      </c>
      <c r="M138" s="7">
        <v>0</v>
      </c>
      <c r="N138" s="7">
        <v>0</v>
      </c>
      <c r="O138" s="5">
        <v>0</v>
      </c>
      <c r="P138" s="9">
        <f t="shared" si="35"/>
        <v>0</v>
      </c>
    </row>
    <row r="139" spans="1:16" ht="15">
      <c r="A139" s="29">
        <v>18</v>
      </c>
      <c r="B139" s="33" t="s">
        <v>158</v>
      </c>
      <c r="C139" s="36" t="s">
        <v>69</v>
      </c>
      <c r="D139" s="36" t="s">
        <v>28</v>
      </c>
      <c r="E139" s="36">
        <v>1.5</v>
      </c>
      <c r="F139" s="36">
        <v>1.5</v>
      </c>
      <c r="G139" s="36">
        <v>1</v>
      </c>
      <c r="H139" s="31">
        <v>9.8</v>
      </c>
      <c r="I139" s="101">
        <v>6720</v>
      </c>
      <c r="J139" s="4">
        <v>660</v>
      </c>
      <c r="K139" s="5">
        <v>8200</v>
      </c>
      <c r="L139" s="6">
        <f t="shared" si="34"/>
        <v>5412</v>
      </c>
      <c r="M139" s="7">
        <v>0</v>
      </c>
      <c r="N139" s="7">
        <v>0</v>
      </c>
      <c r="O139" s="5">
        <v>0</v>
      </c>
      <c r="P139" s="9">
        <f t="shared" si="35"/>
        <v>0</v>
      </c>
    </row>
    <row r="140" spans="1:16" ht="15.75" thickBot="1">
      <c r="A140" s="31">
        <v>19</v>
      </c>
      <c r="B140" s="33" t="s">
        <v>159</v>
      </c>
      <c r="C140" s="36" t="s">
        <v>69</v>
      </c>
      <c r="D140" s="36" t="s">
        <v>28</v>
      </c>
      <c r="E140" s="36">
        <v>1.5</v>
      </c>
      <c r="F140" s="31">
        <v>1.5</v>
      </c>
      <c r="G140" s="36">
        <v>1</v>
      </c>
      <c r="H140" s="31">
        <v>9.8</v>
      </c>
      <c r="I140" s="101">
        <v>6720</v>
      </c>
      <c r="J140" s="4">
        <v>660</v>
      </c>
      <c r="K140" s="5">
        <v>8200</v>
      </c>
      <c r="L140" s="6">
        <f t="shared" si="34"/>
        <v>5412</v>
      </c>
      <c r="M140" s="7">
        <v>0</v>
      </c>
      <c r="N140" s="7">
        <v>0</v>
      </c>
      <c r="O140" s="5">
        <v>0</v>
      </c>
      <c r="P140" s="6">
        <f t="shared" si="35"/>
        <v>0</v>
      </c>
    </row>
    <row r="141" spans="1:16" ht="15.75" thickBot="1">
      <c r="A141" s="301" t="s">
        <v>160</v>
      </c>
      <c r="B141" s="302"/>
      <c r="C141" s="14" t="s">
        <v>0</v>
      </c>
      <c r="D141" s="14" t="s">
        <v>20</v>
      </c>
      <c r="E141" s="14" t="s">
        <v>20</v>
      </c>
      <c r="F141" s="14" t="s">
        <v>20</v>
      </c>
      <c r="G141" s="14">
        <f>SUM(G142:G159)</f>
        <v>18</v>
      </c>
      <c r="H141" s="14" t="s">
        <v>20</v>
      </c>
      <c r="I141" s="18">
        <f aca="true" t="shared" si="36" ref="I141:O141">SUM(I142:I159)</f>
        <v>449680</v>
      </c>
      <c r="J141" s="18">
        <f t="shared" si="36"/>
        <v>3214</v>
      </c>
      <c r="K141" s="18">
        <f t="shared" si="36"/>
        <v>30359</v>
      </c>
      <c r="L141" s="18">
        <f t="shared" si="36"/>
        <v>33524.398</v>
      </c>
      <c r="M141" s="18">
        <f t="shared" si="36"/>
        <v>37500</v>
      </c>
      <c r="N141" s="18">
        <f t="shared" si="36"/>
        <v>131.29999999999998</v>
      </c>
      <c r="O141" s="18">
        <f t="shared" si="36"/>
        <v>10305</v>
      </c>
      <c r="P141" s="20">
        <f>+SUM(P142:P159)</f>
        <v>25762.5</v>
      </c>
    </row>
    <row r="142" spans="1:16" ht="15">
      <c r="A142" s="46">
        <v>1</v>
      </c>
      <c r="B142" s="105" t="s">
        <v>161</v>
      </c>
      <c r="C142" s="47" t="s">
        <v>162</v>
      </c>
      <c r="D142" s="47" t="s">
        <v>32</v>
      </c>
      <c r="E142" s="47">
        <v>1.5</v>
      </c>
      <c r="F142" s="47">
        <v>2</v>
      </c>
      <c r="G142" s="47">
        <v>1</v>
      </c>
      <c r="H142" s="47">
        <v>10.1</v>
      </c>
      <c r="I142" s="5">
        <v>27720</v>
      </c>
      <c r="J142" s="5">
        <v>1077</v>
      </c>
      <c r="K142" s="5">
        <v>12724</v>
      </c>
      <c r="L142" s="89">
        <f>J142*K142/1000</f>
        <v>13703.748</v>
      </c>
      <c r="M142" s="7">
        <v>0</v>
      </c>
      <c r="N142" s="7">
        <v>0</v>
      </c>
      <c r="O142" s="5">
        <v>0</v>
      </c>
      <c r="P142" s="99">
        <f>+O142*M142/1000</f>
        <v>0</v>
      </c>
    </row>
    <row r="143" spans="1:16" ht="15">
      <c r="A143" s="29">
        <f>+A142+1</f>
        <v>2</v>
      </c>
      <c r="B143" s="36" t="s">
        <v>161</v>
      </c>
      <c r="C143" s="31" t="s">
        <v>163</v>
      </c>
      <c r="D143" s="31" t="s">
        <v>28</v>
      </c>
      <c r="E143" s="31">
        <v>1.5</v>
      </c>
      <c r="F143" s="31">
        <v>3</v>
      </c>
      <c r="G143" s="31">
        <v>1</v>
      </c>
      <c r="H143" s="31">
        <v>14.1</v>
      </c>
      <c r="I143" s="4">
        <v>27720</v>
      </c>
      <c r="J143" s="4">
        <v>1470</v>
      </c>
      <c r="K143" s="4">
        <v>10035</v>
      </c>
      <c r="L143" s="6">
        <f aca="true" t="shared" si="37" ref="L143:L158">J143*K143/1000</f>
        <v>14751.45</v>
      </c>
      <c r="M143" s="7">
        <v>0</v>
      </c>
      <c r="N143" s="7">
        <v>0</v>
      </c>
      <c r="O143" s="5">
        <v>0</v>
      </c>
      <c r="P143" s="9">
        <f>+O143*M143/1000</f>
        <v>0</v>
      </c>
    </row>
    <row r="144" spans="1:16" ht="15">
      <c r="A144" s="29">
        <f aca="true" t="shared" si="38" ref="A144:A158">+A143+1</f>
        <v>3</v>
      </c>
      <c r="B144" s="36" t="s">
        <v>161</v>
      </c>
      <c r="C144" s="31" t="s">
        <v>37</v>
      </c>
      <c r="D144" s="31" t="s">
        <v>28</v>
      </c>
      <c r="E144" s="31">
        <v>1.5</v>
      </c>
      <c r="F144" s="31">
        <v>1.5</v>
      </c>
      <c r="G144" s="31">
        <v>1</v>
      </c>
      <c r="H144" s="31">
        <v>7.1</v>
      </c>
      <c r="I144" s="4">
        <v>24640</v>
      </c>
      <c r="J144" s="4">
        <v>667</v>
      </c>
      <c r="K144" s="4">
        <v>7600</v>
      </c>
      <c r="L144" s="6">
        <f t="shared" si="37"/>
        <v>5069.2</v>
      </c>
      <c r="M144" s="7">
        <v>0</v>
      </c>
      <c r="N144" s="7">
        <v>0</v>
      </c>
      <c r="O144" s="5">
        <v>0</v>
      </c>
      <c r="P144" s="9">
        <f aca="true" t="shared" si="39" ref="P144:P158">+O144*M144/1000</f>
        <v>0</v>
      </c>
    </row>
    <row r="145" spans="1:16" ht="15">
      <c r="A145" s="29">
        <f t="shared" si="38"/>
        <v>4</v>
      </c>
      <c r="B145" s="36" t="s">
        <v>164</v>
      </c>
      <c r="C145" s="36" t="s">
        <v>42</v>
      </c>
      <c r="D145" s="36" t="s">
        <v>28</v>
      </c>
      <c r="E145" s="36">
        <v>1.5</v>
      </c>
      <c r="F145" s="36">
        <v>1.5</v>
      </c>
      <c r="G145" s="36">
        <v>1</v>
      </c>
      <c r="H145" s="31">
        <v>9.3</v>
      </c>
      <c r="I145" s="4">
        <v>24640</v>
      </c>
      <c r="J145" s="4">
        <v>0</v>
      </c>
      <c r="K145" s="4">
        <v>0</v>
      </c>
      <c r="L145" s="6">
        <f t="shared" si="37"/>
        <v>0</v>
      </c>
      <c r="M145" s="8">
        <v>2500</v>
      </c>
      <c r="N145" s="8">
        <v>9.3</v>
      </c>
      <c r="O145" s="4">
        <v>627</v>
      </c>
      <c r="P145" s="9">
        <f t="shared" si="39"/>
        <v>1567.5</v>
      </c>
    </row>
    <row r="146" spans="1:16" ht="15">
      <c r="A146" s="29">
        <f t="shared" si="38"/>
        <v>5</v>
      </c>
      <c r="B146" s="36" t="s">
        <v>165</v>
      </c>
      <c r="C146" s="36" t="s">
        <v>42</v>
      </c>
      <c r="D146" s="36" t="s">
        <v>28</v>
      </c>
      <c r="E146" s="36">
        <v>1.5</v>
      </c>
      <c r="F146" s="36">
        <v>1.5</v>
      </c>
      <c r="G146" s="36">
        <v>1</v>
      </c>
      <c r="H146" s="31">
        <v>9.3</v>
      </c>
      <c r="I146" s="4">
        <v>24640</v>
      </c>
      <c r="J146" s="4">
        <v>0</v>
      </c>
      <c r="K146" s="4">
        <v>0</v>
      </c>
      <c r="L146" s="6">
        <f t="shared" si="37"/>
        <v>0</v>
      </c>
      <c r="M146" s="8">
        <v>2500</v>
      </c>
      <c r="N146" s="8">
        <v>9.3</v>
      </c>
      <c r="O146" s="4">
        <v>627</v>
      </c>
      <c r="P146" s="9">
        <f t="shared" si="39"/>
        <v>1567.5</v>
      </c>
    </row>
    <row r="147" spans="1:16" ht="15">
      <c r="A147" s="29">
        <f t="shared" si="38"/>
        <v>6</v>
      </c>
      <c r="B147" s="36" t="s">
        <v>166</v>
      </c>
      <c r="C147" s="36" t="s">
        <v>42</v>
      </c>
      <c r="D147" s="36" t="s">
        <v>28</v>
      </c>
      <c r="E147" s="36">
        <v>1.5</v>
      </c>
      <c r="F147" s="36">
        <v>1.5</v>
      </c>
      <c r="G147" s="36">
        <v>1</v>
      </c>
      <c r="H147" s="31">
        <v>9.3</v>
      </c>
      <c r="I147" s="4">
        <v>24640</v>
      </c>
      <c r="J147" s="4">
        <v>0</v>
      </c>
      <c r="K147" s="4">
        <v>0</v>
      </c>
      <c r="L147" s="6">
        <f t="shared" si="37"/>
        <v>0</v>
      </c>
      <c r="M147" s="8">
        <v>2500</v>
      </c>
      <c r="N147" s="8">
        <v>9.3</v>
      </c>
      <c r="O147" s="4">
        <v>627</v>
      </c>
      <c r="P147" s="9">
        <f t="shared" si="39"/>
        <v>1567.5</v>
      </c>
    </row>
    <row r="148" spans="1:16" ht="15">
      <c r="A148" s="29">
        <f t="shared" si="38"/>
        <v>7</v>
      </c>
      <c r="B148" s="36" t="s">
        <v>167</v>
      </c>
      <c r="C148" s="36" t="s">
        <v>34</v>
      </c>
      <c r="D148" s="36" t="s">
        <v>28</v>
      </c>
      <c r="E148" s="36">
        <v>1.5</v>
      </c>
      <c r="F148" s="36">
        <v>1.5</v>
      </c>
      <c r="G148" s="36">
        <v>1</v>
      </c>
      <c r="H148" s="31">
        <v>9.5</v>
      </c>
      <c r="I148" s="4">
        <v>24640</v>
      </c>
      <c r="J148" s="4">
        <v>0</v>
      </c>
      <c r="K148" s="4">
        <v>0</v>
      </c>
      <c r="L148" s="6">
        <f t="shared" si="37"/>
        <v>0</v>
      </c>
      <c r="M148" s="8">
        <v>2500</v>
      </c>
      <c r="N148" s="8">
        <v>9.5</v>
      </c>
      <c r="O148" s="4">
        <v>927</v>
      </c>
      <c r="P148" s="9">
        <f t="shared" si="39"/>
        <v>2317.5</v>
      </c>
    </row>
    <row r="149" spans="1:16" ht="15">
      <c r="A149" s="29">
        <f t="shared" si="38"/>
        <v>8</v>
      </c>
      <c r="B149" s="36" t="s">
        <v>168</v>
      </c>
      <c r="C149" s="36" t="s">
        <v>42</v>
      </c>
      <c r="D149" s="36" t="s">
        <v>28</v>
      </c>
      <c r="E149" s="36">
        <v>1.5</v>
      </c>
      <c r="F149" s="36">
        <v>1.5</v>
      </c>
      <c r="G149" s="36">
        <v>1</v>
      </c>
      <c r="H149" s="31">
        <v>9.3</v>
      </c>
      <c r="I149" s="4">
        <v>24640</v>
      </c>
      <c r="J149" s="4">
        <v>0</v>
      </c>
      <c r="K149" s="4">
        <v>0</v>
      </c>
      <c r="L149" s="6">
        <f t="shared" si="37"/>
        <v>0</v>
      </c>
      <c r="M149" s="8">
        <v>2500</v>
      </c>
      <c r="N149" s="8">
        <v>9.3</v>
      </c>
      <c r="O149" s="4">
        <v>627</v>
      </c>
      <c r="P149" s="9">
        <f t="shared" si="39"/>
        <v>1567.5</v>
      </c>
    </row>
    <row r="150" spans="1:16" ht="15">
      <c r="A150" s="29">
        <f t="shared" si="38"/>
        <v>9</v>
      </c>
      <c r="B150" s="36" t="s">
        <v>169</v>
      </c>
      <c r="C150" s="36" t="s">
        <v>37</v>
      </c>
      <c r="D150" s="36" t="s">
        <v>28</v>
      </c>
      <c r="E150" s="36">
        <v>1.5</v>
      </c>
      <c r="F150" s="36">
        <v>1.5</v>
      </c>
      <c r="G150" s="36">
        <v>1</v>
      </c>
      <c r="H150" s="31">
        <v>7.1</v>
      </c>
      <c r="I150" s="4">
        <v>24640</v>
      </c>
      <c r="J150" s="4">
        <v>0</v>
      </c>
      <c r="K150" s="4">
        <v>0</v>
      </c>
      <c r="L150" s="6">
        <f t="shared" si="37"/>
        <v>0</v>
      </c>
      <c r="M150" s="8">
        <v>2500</v>
      </c>
      <c r="N150" s="8">
        <v>7.1</v>
      </c>
      <c r="O150" s="4">
        <v>627</v>
      </c>
      <c r="P150" s="9">
        <f t="shared" si="39"/>
        <v>1567.5</v>
      </c>
    </row>
    <row r="151" spans="1:16" ht="15">
      <c r="A151" s="29">
        <f t="shared" si="38"/>
        <v>10</v>
      </c>
      <c r="B151" s="36" t="s">
        <v>170</v>
      </c>
      <c r="C151" s="36" t="s">
        <v>171</v>
      </c>
      <c r="D151" s="36" t="s">
        <v>28</v>
      </c>
      <c r="E151" s="36">
        <v>1.5</v>
      </c>
      <c r="F151" s="36">
        <v>1.6</v>
      </c>
      <c r="G151" s="36">
        <v>1</v>
      </c>
      <c r="H151" s="31">
        <v>8</v>
      </c>
      <c r="I151" s="4">
        <v>24640</v>
      </c>
      <c r="J151" s="4">
        <v>0</v>
      </c>
      <c r="K151" s="4">
        <v>0</v>
      </c>
      <c r="L151" s="6">
        <f t="shared" si="37"/>
        <v>0</v>
      </c>
      <c r="M151" s="8">
        <v>2500</v>
      </c>
      <c r="N151" s="8">
        <v>9.3</v>
      </c>
      <c r="O151" s="4">
        <v>627</v>
      </c>
      <c r="P151" s="9">
        <f t="shared" si="39"/>
        <v>1567.5</v>
      </c>
    </row>
    <row r="152" spans="1:16" ht="15">
      <c r="A152" s="29">
        <f t="shared" si="38"/>
        <v>11</v>
      </c>
      <c r="B152" s="36" t="s">
        <v>172</v>
      </c>
      <c r="C152" s="36" t="s">
        <v>27</v>
      </c>
      <c r="D152" s="36" t="s">
        <v>28</v>
      </c>
      <c r="E152" s="36">
        <v>1.5</v>
      </c>
      <c r="F152" s="36">
        <v>1.5</v>
      </c>
      <c r="G152" s="36">
        <v>1</v>
      </c>
      <c r="H152" s="31">
        <v>9.5</v>
      </c>
      <c r="I152" s="4">
        <v>24640</v>
      </c>
      <c r="J152" s="4">
        <v>0</v>
      </c>
      <c r="K152" s="4">
        <v>0</v>
      </c>
      <c r="L152" s="6">
        <f t="shared" si="37"/>
        <v>0</v>
      </c>
      <c r="M152" s="8">
        <v>2500</v>
      </c>
      <c r="N152" s="8">
        <v>9.5</v>
      </c>
      <c r="O152" s="4">
        <v>927</v>
      </c>
      <c r="P152" s="9">
        <f t="shared" si="39"/>
        <v>2317.5</v>
      </c>
    </row>
    <row r="153" spans="1:16" ht="15">
      <c r="A153" s="29">
        <f t="shared" si="38"/>
        <v>12</v>
      </c>
      <c r="B153" s="36" t="s">
        <v>173</v>
      </c>
      <c r="C153" s="36" t="s">
        <v>27</v>
      </c>
      <c r="D153" s="36" t="s">
        <v>28</v>
      </c>
      <c r="E153" s="36">
        <v>1.5</v>
      </c>
      <c r="F153" s="36">
        <v>1.5</v>
      </c>
      <c r="G153" s="36">
        <v>1</v>
      </c>
      <c r="H153" s="31">
        <v>9.5</v>
      </c>
      <c r="I153" s="4">
        <v>24640</v>
      </c>
      <c r="J153" s="4">
        <v>0</v>
      </c>
      <c r="K153" s="4">
        <v>0</v>
      </c>
      <c r="L153" s="6">
        <f t="shared" si="37"/>
        <v>0</v>
      </c>
      <c r="M153" s="8">
        <v>2500</v>
      </c>
      <c r="N153" s="8">
        <v>9.5</v>
      </c>
      <c r="O153" s="4">
        <v>927</v>
      </c>
      <c r="P153" s="9">
        <f t="shared" si="39"/>
        <v>2317.5</v>
      </c>
    </row>
    <row r="154" spans="1:16" ht="15">
      <c r="A154" s="29">
        <f t="shared" si="38"/>
        <v>13</v>
      </c>
      <c r="B154" s="36" t="s">
        <v>174</v>
      </c>
      <c r="C154" s="36" t="s">
        <v>37</v>
      </c>
      <c r="D154" s="36" t="s">
        <v>28</v>
      </c>
      <c r="E154" s="36">
        <v>1.5</v>
      </c>
      <c r="F154" s="36">
        <v>1.5</v>
      </c>
      <c r="G154" s="36">
        <v>1</v>
      </c>
      <c r="H154" s="31">
        <v>7.1</v>
      </c>
      <c r="I154" s="4">
        <v>24640</v>
      </c>
      <c r="J154" s="4">
        <v>0</v>
      </c>
      <c r="K154" s="4">
        <v>0</v>
      </c>
      <c r="L154" s="6">
        <f t="shared" si="37"/>
        <v>0</v>
      </c>
      <c r="M154" s="8">
        <v>2500</v>
      </c>
      <c r="N154" s="8">
        <v>7.1</v>
      </c>
      <c r="O154" s="4">
        <v>627</v>
      </c>
      <c r="P154" s="9">
        <f t="shared" si="39"/>
        <v>1567.5</v>
      </c>
    </row>
    <row r="155" spans="1:16" ht="15">
      <c r="A155" s="29">
        <f t="shared" si="38"/>
        <v>14</v>
      </c>
      <c r="B155" s="36" t="s">
        <v>175</v>
      </c>
      <c r="C155" s="36" t="s">
        <v>42</v>
      </c>
      <c r="D155" s="36" t="s">
        <v>28</v>
      </c>
      <c r="E155" s="36">
        <v>1.5</v>
      </c>
      <c r="F155" s="36">
        <v>1.5</v>
      </c>
      <c r="G155" s="36">
        <v>1</v>
      </c>
      <c r="H155" s="31">
        <v>9.3</v>
      </c>
      <c r="I155" s="4">
        <v>24640</v>
      </c>
      <c r="J155" s="4">
        <v>0</v>
      </c>
      <c r="K155" s="4">
        <v>0</v>
      </c>
      <c r="L155" s="6">
        <f t="shared" si="37"/>
        <v>0</v>
      </c>
      <c r="M155" s="8">
        <v>2500</v>
      </c>
      <c r="N155" s="8">
        <v>9.3</v>
      </c>
      <c r="O155" s="4">
        <v>627</v>
      </c>
      <c r="P155" s="9">
        <f t="shared" si="39"/>
        <v>1567.5</v>
      </c>
    </row>
    <row r="156" spans="1:16" ht="15">
      <c r="A156" s="29">
        <f t="shared" si="38"/>
        <v>15</v>
      </c>
      <c r="B156" s="36" t="s">
        <v>176</v>
      </c>
      <c r="C156" s="36" t="s">
        <v>37</v>
      </c>
      <c r="D156" s="36" t="s">
        <v>28</v>
      </c>
      <c r="E156" s="36">
        <v>1.5</v>
      </c>
      <c r="F156" s="36">
        <v>1.5</v>
      </c>
      <c r="G156" s="36">
        <v>1</v>
      </c>
      <c r="H156" s="31">
        <v>7.1</v>
      </c>
      <c r="I156" s="4">
        <v>24640</v>
      </c>
      <c r="J156" s="4">
        <v>0</v>
      </c>
      <c r="K156" s="4">
        <v>0</v>
      </c>
      <c r="L156" s="6">
        <f t="shared" si="37"/>
        <v>0</v>
      </c>
      <c r="M156" s="8">
        <v>2500</v>
      </c>
      <c r="N156" s="8">
        <v>7.1</v>
      </c>
      <c r="O156" s="4">
        <v>627</v>
      </c>
      <c r="P156" s="9">
        <f t="shared" si="39"/>
        <v>1567.5</v>
      </c>
    </row>
    <row r="157" spans="1:16" ht="15">
      <c r="A157" s="29">
        <f t="shared" si="38"/>
        <v>16</v>
      </c>
      <c r="B157" s="36" t="s">
        <v>177</v>
      </c>
      <c r="C157" s="36" t="s">
        <v>42</v>
      </c>
      <c r="D157" s="36" t="s">
        <v>28</v>
      </c>
      <c r="E157" s="36">
        <v>1.5</v>
      </c>
      <c r="F157" s="36">
        <v>1.5</v>
      </c>
      <c r="G157" s="36">
        <v>1</v>
      </c>
      <c r="H157" s="31">
        <v>9.3</v>
      </c>
      <c r="I157" s="4">
        <v>24640</v>
      </c>
      <c r="J157" s="4">
        <v>0</v>
      </c>
      <c r="K157" s="4">
        <v>0</v>
      </c>
      <c r="L157" s="6">
        <f t="shared" si="37"/>
        <v>0</v>
      </c>
      <c r="M157" s="8">
        <v>2500</v>
      </c>
      <c r="N157" s="8">
        <v>9.3</v>
      </c>
      <c r="O157" s="4">
        <v>627</v>
      </c>
      <c r="P157" s="9">
        <f t="shared" si="39"/>
        <v>1567.5</v>
      </c>
    </row>
    <row r="158" spans="1:16" ht="15">
      <c r="A158" s="29">
        <f t="shared" si="38"/>
        <v>17</v>
      </c>
      <c r="B158" s="36" t="s">
        <v>178</v>
      </c>
      <c r="C158" s="36" t="s">
        <v>37</v>
      </c>
      <c r="D158" s="36" t="s">
        <v>28</v>
      </c>
      <c r="E158" s="36">
        <v>1.5</v>
      </c>
      <c r="F158" s="36">
        <v>1.5</v>
      </c>
      <c r="G158" s="36">
        <v>1</v>
      </c>
      <c r="H158" s="31">
        <v>7.1</v>
      </c>
      <c r="I158" s="4">
        <v>24640</v>
      </c>
      <c r="J158" s="4">
        <v>0</v>
      </c>
      <c r="K158" s="4">
        <v>0</v>
      </c>
      <c r="L158" s="6">
        <f t="shared" si="37"/>
        <v>0</v>
      </c>
      <c r="M158" s="8">
        <v>2500</v>
      </c>
      <c r="N158" s="8">
        <v>7.1</v>
      </c>
      <c r="O158" s="4">
        <v>627</v>
      </c>
      <c r="P158" s="9">
        <f t="shared" si="39"/>
        <v>1567.5</v>
      </c>
    </row>
    <row r="159" spans="1:16" ht="15.75" thickBot="1">
      <c r="A159" s="102">
        <v>18</v>
      </c>
      <c r="B159" s="33" t="s">
        <v>179</v>
      </c>
      <c r="C159" s="33" t="s">
        <v>42</v>
      </c>
      <c r="D159" s="33" t="s">
        <v>28</v>
      </c>
      <c r="E159" s="33">
        <v>1.5</v>
      </c>
      <c r="F159" s="33">
        <v>1.5</v>
      </c>
      <c r="G159" s="33">
        <v>1</v>
      </c>
      <c r="H159" s="33">
        <v>9.3</v>
      </c>
      <c r="I159" s="4">
        <v>24640</v>
      </c>
      <c r="J159" s="4">
        <v>0</v>
      </c>
      <c r="K159" s="4">
        <v>0</v>
      </c>
      <c r="L159" s="6">
        <f>J159*K159/1000</f>
        <v>0</v>
      </c>
      <c r="M159" s="8">
        <v>2500</v>
      </c>
      <c r="N159" s="8">
        <v>9.3</v>
      </c>
      <c r="O159" s="4">
        <v>627</v>
      </c>
      <c r="P159" s="9">
        <f>+O159*M159/1000</f>
        <v>1567.5</v>
      </c>
    </row>
    <row r="160" spans="1:16" ht="15.75" thickBot="1">
      <c r="A160" s="301" t="s">
        <v>180</v>
      </c>
      <c r="B160" s="302"/>
      <c r="C160" s="65" t="s">
        <v>0</v>
      </c>
      <c r="D160" s="65" t="s">
        <v>20</v>
      </c>
      <c r="E160" s="65" t="s">
        <v>20</v>
      </c>
      <c r="F160" s="65" t="s">
        <v>20</v>
      </c>
      <c r="G160" s="65">
        <f>SUM(G161:G176)</f>
        <v>16</v>
      </c>
      <c r="H160" s="65" t="s">
        <v>20</v>
      </c>
      <c r="I160" s="66">
        <f aca="true" t="shared" si="40" ref="I160:N160">SUM(I161:I176)</f>
        <v>88200</v>
      </c>
      <c r="J160" s="66">
        <f t="shared" si="40"/>
        <v>0</v>
      </c>
      <c r="K160" s="66">
        <f t="shared" si="40"/>
        <v>0</v>
      </c>
      <c r="L160" s="67">
        <f t="shared" si="40"/>
        <v>0</v>
      </c>
      <c r="M160" s="67">
        <f t="shared" si="40"/>
        <v>52000</v>
      </c>
      <c r="N160" s="68">
        <f t="shared" si="40"/>
        <v>128.59999999999997</v>
      </c>
      <c r="O160" s="66">
        <f>SUM(O161:O179)</f>
        <v>8355.599999999999</v>
      </c>
      <c r="P160" s="68">
        <f>+SUM(P161:P179)</f>
        <v>27155.7</v>
      </c>
    </row>
    <row r="161" spans="1:16" ht="15">
      <c r="A161" s="305">
        <v>1</v>
      </c>
      <c r="B161" s="308" t="s">
        <v>181</v>
      </c>
      <c r="C161" s="148" t="s">
        <v>92</v>
      </c>
      <c r="D161" s="23" t="s">
        <v>32</v>
      </c>
      <c r="E161" s="140">
        <v>1.5</v>
      </c>
      <c r="F161" s="149">
        <v>2.4</v>
      </c>
      <c r="G161" s="140">
        <v>1</v>
      </c>
      <c r="H161" s="140">
        <v>0</v>
      </c>
      <c r="I161" s="24">
        <v>7560</v>
      </c>
      <c r="J161" s="24">
        <f>I161/100*H161</f>
        <v>0</v>
      </c>
      <c r="K161" s="24">
        <v>0</v>
      </c>
      <c r="L161" s="150">
        <f aca="true" t="shared" si="41" ref="L161:L176">J161*K161/1000</f>
        <v>0</v>
      </c>
      <c r="M161" s="151">
        <v>3250</v>
      </c>
      <c r="N161" s="151">
        <v>13.1</v>
      </c>
      <c r="O161" s="24">
        <f>I161/100*N161</f>
        <v>990.3599999999999</v>
      </c>
      <c r="P161" s="72">
        <f aca="true" t="shared" si="42" ref="P161:P176">+O161*M161/1000</f>
        <v>3218.6699999999996</v>
      </c>
    </row>
    <row r="162" spans="1:16" ht="15">
      <c r="A162" s="306"/>
      <c r="B162" s="309"/>
      <c r="C162" s="36" t="s">
        <v>182</v>
      </c>
      <c r="D162" s="31" t="s">
        <v>28</v>
      </c>
      <c r="E162" s="2">
        <v>1.5</v>
      </c>
      <c r="F162" s="3">
        <v>2.4</v>
      </c>
      <c r="G162" s="2">
        <v>1</v>
      </c>
      <c r="H162" s="2">
        <v>0</v>
      </c>
      <c r="I162" s="4">
        <v>6720</v>
      </c>
      <c r="J162" s="5">
        <f aca="true" t="shared" si="43" ref="J162:J176">I162/100*H162</f>
        <v>0</v>
      </c>
      <c r="K162" s="5">
        <v>0</v>
      </c>
      <c r="L162" s="6">
        <f t="shared" si="41"/>
        <v>0</v>
      </c>
      <c r="M162" s="8">
        <v>3250</v>
      </c>
      <c r="N162" s="8">
        <v>13.1</v>
      </c>
      <c r="O162" s="4">
        <f aca="true" t="shared" si="44" ref="O162:O176">I162/100*N162</f>
        <v>880.32</v>
      </c>
      <c r="P162" s="9">
        <f t="shared" si="42"/>
        <v>2861.04</v>
      </c>
    </row>
    <row r="163" spans="1:16" ht="15">
      <c r="A163" s="307"/>
      <c r="B163" s="309"/>
      <c r="C163" s="36" t="s">
        <v>42</v>
      </c>
      <c r="D163" s="31" t="s">
        <v>28</v>
      </c>
      <c r="E163" s="2">
        <v>1.5</v>
      </c>
      <c r="F163" s="3">
        <v>1.5</v>
      </c>
      <c r="G163" s="2">
        <v>1</v>
      </c>
      <c r="H163" s="2">
        <v>0</v>
      </c>
      <c r="I163" s="4">
        <v>0</v>
      </c>
      <c r="J163" s="5">
        <f t="shared" si="43"/>
        <v>0</v>
      </c>
      <c r="K163" s="5">
        <v>0</v>
      </c>
      <c r="L163" s="6">
        <f t="shared" si="41"/>
        <v>0</v>
      </c>
      <c r="M163" s="8">
        <v>3250</v>
      </c>
      <c r="N163" s="8">
        <v>7.1</v>
      </c>
      <c r="O163" s="4">
        <f t="shared" si="44"/>
        <v>0</v>
      </c>
      <c r="P163" s="9">
        <f t="shared" si="42"/>
        <v>0</v>
      </c>
    </row>
    <row r="164" spans="1:16" ht="15">
      <c r="A164" s="310">
        <v>2</v>
      </c>
      <c r="B164" s="309" t="s">
        <v>183</v>
      </c>
      <c r="C164" s="1" t="s">
        <v>42</v>
      </c>
      <c r="D164" s="2" t="s">
        <v>28</v>
      </c>
      <c r="E164" s="2">
        <v>1.5</v>
      </c>
      <c r="F164" s="3">
        <v>1.5</v>
      </c>
      <c r="G164" s="2">
        <v>1</v>
      </c>
      <c r="H164" s="2">
        <v>0</v>
      </c>
      <c r="I164" s="4">
        <v>6720</v>
      </c>
      <c r="J164" s="5">
        <f t="shared" si="43"/>
        <v>0</v>
      </c>
      <c r="K164" s="5">
        <v>0</v>
      </c>
      <c r="L164" s="6">
        <f t="shared" si="41"/>
        <v>0</v>
      </c>
      <c r="M164" s="8">
        <v>3250</v>
      </c>
      <c r="N164" s="8">
        <v>7.1</v>
      </c>
      <c r="O164" s="4">
        <f t="shared" si="44"/>
        <v>477.12</v>
      </c>
      <c r="P164" s="9">
        <f t="shared" si="42"/>
        <v>1550.64</v>
      </c>
    </row>
    <row r="165" spans="1:16" ht="15">
      <c r="A165" s="307"/>
      <c r="B165" s="309"/>
      <c r="C165" s="1" t="s">
        <v>34</v>
      </c>
      <c r="D165" s="2" t="s">
        <v>28</v>
      </c>
      <c r="E165" s="2">
        <v>1.5</v>
      </c>
      <c r="F165" s="3">
        <v>1.6</v>
      </c>
      <c r="G165" s="2">
        <v>1</v>
      </c>
      <c r="H165" s="2">
        <v>0</v>
      </c>
      <c r="I165" s="4">
        <v>0</v>
      </c>
      <c r="J165" s="5">
        <f t="shared" si="43"/>
        <v>0</v>
      </c>
      <c r="K165" s="5">
        <v>0</v>
      </c>
      <c r="L165" s="6">
        <f t="shared" si="41"/>
        <v>0</v>
      </c>
      <c r="M165" s="8">
        <v>3250</v>
      </c>
      <c r="N165" s="8">
        <v>7.1</v>
      </c>
      <c r="O165" s="4">
        <f t="shared" si="44"/>
        <v>0</v>
      </c>
      <c r="P165" s="9">
        <f t="shared" si="42"/>
        <v>0</v>
      </c>
    </row>
    <row r="166" spans="1:16" ht="15">
      <c r="A166" s="29">
        <f>+A164+1</f>
        <v>3</v>
      </c>
      <c r="B166" s="36" t="s">
        <v>184</v>
      </c>
      <c r="C166" s="36" t="s">
        <v>37</v>
      </c>
      <c r="D166" s="36" t="s">
        <v>28</v>
      </c>
      <c r="E166" s="2">
        <v>1.5</v>
      </c>
      <c r="F166" s="3">
        <v>1.5</v>
      </c>
      <c r="G166" s="2">
        <v>1</v>
      </c>
      <c r="H166" s="2">
        <v>0</v>
      </c>
      <c r="I166" s="4">
        <v>6720</v>
      </c>
      <c r="J166" s="5">
        <f t="shared" si="43"/>
        <v>0</v>
      </c>
      <c r="K166" s="5">
        <v>0</v>
      </c>
      <c r="L166" s="6">
        <f t="shared" si="41"/>
        <v>0</v>
      </c>
      <c r="M166" s="8">
        <v>3250</v>
      </c>
      <c r="N166" s="8">
        <v>7.1</v>
      </c>
      <c r="O166" s="4">
        <f t="shared" si="44"/>
        <v>477.12</v>
      </c>
      <c r="P166" s="9">
        <f t="shared" si="42"/>
        <v>1550.64</v>
      </c>
    </row>
    <row r="167" spans="1:16" ht="15">
      <c r="A167" s="310">
        <f aca="true" t="shared" si="45" ref="A167:A176">+A166+1</f>
        <v>4</v>
      </c>
      <c r="B167" s="312" t="s">
        <v>185</v>
      </c>
      <c r="C167" s="1" t="s">
        <v>34</v>
      </c>
      <c r="D167" s="2" t="s">
        <v>28</v>
      </c>
      <c r="E167" s="2">
        <v>1.5</v>
      </c>
      <c r="F167" s="3">
        <v>1.5</v>
      </c>
      <c r="G167" s="2">
        <v>1</v>
      </c>
      <c r="H167" s="2">
        <v>0</v>
      </c>
      <c r="I167" s="4">
        <v>6720</v>
      </c>
      <c r="J167" s="5">
        <f t="shared" si="43"/>
        <v>0</v>
      </c>
      <c r="K167" s="5">
        <v>0</v>
      </c>
      <c r="L167" s="6">
        <f t="shared" si="41"/>
        <v>0</v>
      </c>
      <c r="M167" s="8">
        <v>3250</v>
      </c>
      <c r="N167" s="8">
        <v>7.1</v>
      </c>
      <c r="O167" s="4">
        <f t="shared" si="44"/>
        <v>477.12</v>
      </c>
      <c r="P167" s="9">
        <f t="shared" si="42"/>
        <v>1550.64</v>
      </c>
    </row>
    <row r="168" spans="1:16" ht="15">
      <c r="A168" s="307"/>
      <c r="B168" s="311"/>
      <c r="C168" s="36" t="s">
        <v>186</v>
      </c>
      <c r="D168" s="2" t="s">
        <v>28</v>
      </c>
      <c r="E168" s="2">
        <v>1.5</v>
      </c>
      <c r="F168" s="3">
        <v>1.5</v>
      </c>
      <c r="G168" s="2">
        <v>1</v>
      </c>
      <c r="H168" s="2">
        <v>0</v>
      </c>
      <c r="I168" s="4">
        <v>0</v>
      </c>
      <c r="J168" s="5">
        <f t="shared" si="43"/>
        <v>0</v>
      </c>
      <c r="K168" s="5">
        <v>0</v>
      </c>
      <c r="L168" s="6">
        <f t="shared" si="41"/>
        <v>0</v>
      </c>
      <c r="M168" s="8">
        <v>3250</v>
      </c>
      <c r="N168" s="8">
        <v>7.1</v>
      </c>
      <c r="O168" s="4">
        <f t="shared" si="44"/>
        <v>0</v>
      </c>
      <c r="P168" s="9">
        <f t="shared" si="42"/>
        <v>0</v>
      </c>
    </row>
    <row r="169" spans="1:16" ht="15">
      <c r="A169" s="29">
        <f>+A167+1</f>
        <v>5</v>
      </c>
      <c r="B169" s="36" t="s">
        <v>1082</v>
      </c>
      <c r="C169" s="36" t="s">
        <v>42</v>
      </c>
      <c r="D169" s="31" t="s">
        <v>28</v>
      </c>
      <c r="E169" s="2">
        <v>1.5</v>
      </c>
      <c r="F169" s="3">
        <v>1.5</v>
      </c>
      <c r="G169" s="2">
        <v>1</v>
      </c>
      <c r="H169" s="2">
        <v>0</v>
      </c>
      <c r="I169" s="4">
        <v>6720</v>
      </c>
      <c r="J169" s="5">
        <f t="shared" si="43"/>
        <v>0</v>
      </c>
      <c r="K169" s="5">
        <v>0</v>
      </c>
      <c r="L169" s="6">
        <f t="shared" si="41"/>
        <v>0</v>
      </c>
      <c r="M169" s="8">
        <v>3250</v>
      </c>
      <c r="N169" s="8">
        <v>7.1</v>
      </c>
      <c r="O169" s="4">
        <f t="shared" si="44"/>
        <v>477.12</v>
      </c>
      <c r="P169" s="9">
        <f t="shared" si="42"/>
        <v>1550.64</v>
      </c>
    </row>
    <row r="170" spans="1:16" ht="15">
      <c r="A170" s="29">
        <f t="shared" si="45"/>
        <v>6</v>
      </c>
      <c r="B170" s="36" t="s">
        <v>187</v>
      </c>
      <c r="C170" s="36" t="s">
        <v>42</v>
      </c>
      <c r="D170" s="36" t="s">
        <v>28</v>
      </c>
      <c r="E170" s="1">
        <v>1.5</v>
      </c>
      <c r="F170" s="3">
        <v>1.5</v>
      </c>
      <c r="G170" s="1">
        <v>1</v>
      </c>
      <c r="H170" s="2">
        <v>0</v>
      </c>
      <c r="I170" s="4">
        <v>6720</v>
      </c>
      <c r="J170" s="5">
        <f t="shared" si="43"/>
        <v>0</v>
      </c>
      <c r="K170" s="5">
        <v>0</v>
      </c>
      <c r="L170" s="6">
        <f t="shared" si="41"/>
        <v>0</v>
      </c>
      <c r="M170" s="8">
        <v>3250</v>
      </c>
      <c r="N170" s="8">
        <v>7.1</v>
      </c>
      <c r="O170" s="4">
        <f t="shared" si="44"/>
        <v>477.12</v>
      </c>
      <c r="P170" s="9">
        <f t="shared" si="42"/>
        <v>1550.64</v>
      </c>
    </row>
    <row r="171" spans="1:16" ht="15">
      <c r="A171" s="29">
        <f t="shared" si="45"/>
        <v>7</v>
      </c>
      <c r="B171" s="36" t="s">
        <v>188</v>
      </c>
      <c r="C171" s="36" t="s">
        <v>42</v>
      </c>
      <c r="D171" s="36" t="s">
        <v>28</v>
      </c>
      <c r="E171" s="1">
        <v>1.5</v>
      </c>
      <c r="F171" s="3">
        <v>1.5</v>
      </c>
      <c r="G171" s="1">
        <v>1</v>
      </c>
      <c r="H171" s="2">
        <v>0</v>
      </c>
      <c r="I171" s="4">
        <v>6720</v>
      </c>
      <c r="J171" s="5">
        <f t="shared" si="43"/>
        <v>0</v>
      </c>
      <c r="K171" s="5">
        <v>0</v>
      </c>
      <c r="L171" s="6">
        <f t="shared" si="41"/>
        <v>0</v>
      </c>
      <c r="M171" s="8">
        <v>3250</v>
      </c>
      <c r="N171" s="8">
        <v>7.1</v>
      </c>
      <c r="O171" s="4">
        <f t="shared" si="44"/>
        <v>477.12</v>
      </c>
      <c r="P171" s="9">
        <f t="shared" si="42"/>
        <v>1550.64</v>
      </c>
    </row>
    <row r="172" spans="1:16" ht="15">
      <c r="A172" s="29">
        <f t="shared" si="45"/>
        <v>8</v>
      </c>
      <c r="B172" s="36" t="s">
        <v>189</v>
      </c>
      <c r="C172" s="36" t="s">
        <v>42</v>
      </c>
      <c r="D172" s="36" t="s">
        <v>28</v>
      </c>
      <c r="E172" s="1">
        <v>1.5</v>
      </c>
      <c r="F172" s="3">
        <v>1.5</v>
      </c>
      <c r="G172" s="1">
        <v>1</v>
      </c>
      <c r="H172" s="2">
        <v>0</v>
      </c>
      <c r="I172" s="4">
        <v>6720</v>
      </c>
      <c r="J172" s="5">
        <f t="shared" si="43"/>
        <v>0</v>
      </c>
      <c r="K172" s="5">
        <v>0</v>
      </c>
      <c r="L172" s="6">
        <f t="shared" si="41"/>
        <v>0</v>
      </c>
      <c r="M172" s="8">
        <v>3250</v>
      </c>
      <c r="N172" s="8">
        <v>7.1</v>
      </c>
      <c r="O172" s="4">
        <f t="shared" si="44"/>
        <v>477.12</v>
      </c>
      <c r="P172" s="9">
        <f t="shared" si="42"/>
        <v>1550.64</v>
      </c>
    </row>
    <row r="173" spans="1:16" ht="15">
      <c r="A173" s="29">
        <f t="shared" si="45"/>
        <v>9</v>
      </c>
      <c r="B173" s="36" t="s">
        <v>190</v>
      </c>
      <c r="C173" s="36" t="s">
        <v>191</v>
      </c>
      <c r="D173" s="36" t="s">
        <v>28</v>
      </c>
      <c r="E173" s="1">
        <v>1.5</v>
      </c>
      <c r="F173" s="3">
        <v>1.5</v>
      </c>
      <c r="G173" s="1">
        <v>1</v>
      </c>
      <c r="H173" s="2">
        <v>0</v>
      </c>
      <c r="I173" s="4">
        <v>6720</v>
      </c>
      <c r="J173" s="5">
        <f t="shared" si="43"/>
        <v>0</v>
      </c>
      <c r="K173" s="5">
        <v>0</v>
      </c>
      <c r="L173" s="6">
        <f t="shared" si="41"/>
        <v>0</v>
      </c>
      <c r="M173" s="8">
        <v>3250</v>
      </c>
      <c r="N173" s="8">
        <v>7.1</v>
      </c>
      <c r="O173" s="4">
        <f t="shared" si="44"/>
        <v>477.12</v>
      </c>
      <c r="P173" s="9">
        <f t="shared" si="42"/>
        <v>1550.64</v>
      </c>
    </row>
    <row r="174" spans="1:16" ht="15">
      <c r="A174" s="29">
        <f t="shared" si="45"/>
        <v>10</v>
      </c>
      <c r="B174" s="36" t="s">
        <v>192</v>
      </c>
      <c r="C174" s="36" t="s">
        <v>34</v>
      </c>
      <c r="D174" s="36" t="s">
        <v>28</v>
      </c>
      <c r="E174" s="1">
        <v>1.5</v>
      </c>
      <c r="F174" s="3">
        <v>1.5</v>
      </c>
      <c r="G174" s="1">
        <v>1</v>
      </c>
      <c r="H174" s="2">
        <v>0</v>
      </c>
      <c r="I174" s="4">
        <v>6720</v>
      </c>
      <c r="J174" s="5">
        <f t="shared" si="43"/>
        <v>0</v>
      </c>
      <c r="K174" s="5">
        <v>0</v>
      </c>
      <c r="L174" s="6">
        <f t="shared" si="41"/>
        <v>0</v>
      </c>
      <c r="M174" s="8">
        <v>3250</v>
      </c>
      <c r="N174" s="8">
        <v>8.1</v>
      </c>
      <c r="O174" s="4">
        <f t="shared" si="44"/>
        <v>544.32</v>
      </c>
      <c r="P174" s="9">
        <f t="shared" si="42"/>
        <v>1769.0400000000002</v>
      </c>
    </row>
    <row r="175" spans="1:16" ht="15">
      <c r="A175" s="29">
        <f t="shared" si="45"/>
        <v>11</v>
      </c>
      <c r="B175" s="36" t="s">
        <v>193</v>
      </c>
      <c r="C175" s="36" t="s">
        <v>194</v>
      </c>
      <c r="D175" s="36" t="s">
        <v>28</v>
      </c>
      <c r="E175" s="1">
        <v>1.5</v>
      </c>
      <c r="F175" s="3">
        <v>1.6</v>
      </c>
      <c r="G175" s="1">
        <v>1</v>
      </c>
      <c r="H175" s="2">
        <v>0</v>
      </c>
      <c r="I175" s="4">
        <v>6720</v>
      </c>
      <c r="J175" s="5">
        <f t="shared" si="43"/>
        <v>0</v>
      </c>
      <c r="K175" s="5">
        <v>0</v>
      </c>
      <c r="L175" s="6">
        <f t="shared" si="41"/>
        <v>0</v>
      </c>
      <c r="M175" s="8">
        <v>3250</v>
      </c>
      <c r="N175" s="8">
        <v>8.1</v>
      </c>
      <c r="O175" s="4">
        <f t="shared" si="44"/>
        <v>544.32</v>
      </c>
      <c r="P175" s="9">
        <f t="shared" si="42"/>
        <v>1769.0400000000002</v>
      </c>
    </row>
    <row r="176" spans="1:16" ht="15.75" thickBot="1">
      <c r="A176" s="60">
        <f t="shared" si="45"/>
        <v>12</v>
      </c>
      <c r="B176" s="75" t="s">
        <v>195</v>
      </c>
      <c r="C176" s="75" t="s">
        <v>194</v>
      </c>
      <c r="D176" s="75" t="s">
        <v>28</v>
      </c>
      <c r="E176" s="152">
        <v>1.5</v>
      </c>
      <c r="F176" s="153">
        <v>1.6</v>
      </c>
      <c r="G176" s="152">
        <v>1</v>
      </c>
      <c r="H176" s="146">
        <v>0</v>
      </c>
      <c r="I176" s="61">
        <v>6720</v>
      </c>
      <c r="J176" s="130">
        <f t="shared" si="43"/>
        <v>0</v>
      </c>
      <c r="K176" s="130">
        <v>0</v>
      </c>
      <c r="L176" s="78">
        <f t="shared" si="41"/>
        <v>0</v>
      </c>
      <c r="M176" s="79">
        <v>3250</v>
      </c>
      <c r="N176" s="79">
        <v>8.1</v>
      </c>
      <c r="O176" s="61">
        <f t="shared" si="44"/>
        <v>544.32</v>
      </c>
      <c r="P176" s="81">
        <f t="shared" si="42"/>
        <v>1769.0400000000002</v>
      </c>
    </row>
    <row r="177" spans="1:16" ht="15.75" thickBot="1">
      <c r="A177" s="301" t="s">
        <v>196</v>
      </c>
      <c r="B177" s="302"/>
      <c r="C177" s="82" t="s">
        <v>0</v>
      </c>
      <c r="D177" s="82" t="s">
        <v>20</v>
      </c>
      <c r="E177" s="82" t="s">
        <v>20</v>
      </c>
      <c r="F177" s="82" t="s">
        <v>20</v>
      </c>
      <c r="G177" s="82">
        <f>SUM(G178:G191)</f>
        <v>14</v>
      </c>
      <c r="H177" s="154" t="s">
        <v>20</v>
      </c>
      <c r="I177" s="155">
        <f aca="true" t="shared" si="46" ref="I177:N177">SUM(I178:I191)</f>
        <v>86967</v>
      </c>
      <c r="J177" s="155">
        <f t="shared" si="46"/>
        <v>8128</v>
      </c>
      <c r="K177" s="155">
        <f t="shared" si="46"/>
        <v>93000</v>
      </c>
      <c r="L177" s="155">
        <f t="shared" si="46"/>
        <v>56221.100000000006</v>
      </c>
      <c r="M177" s="155">
        <f t="shared" si="46"/>
        <v>6500</v>
      </c>
      <c r="N177" s="155">
        <f t="shared" si="46"/>
        <v>22.2</v>
      </c>
      <c r="O177" s="155">
        <f>+SUM(O178:O191)</f>
        <v>1035</v>
      </c>
      <c r="P177" s="156">
        <f>+SUM(P178:P191)</f>
        <v>3363.75</v>
      </c>
    </row>
    <row r="178" spans="1:16" ht="15">
      <c r="A178" s="46">
        <v>1</v>
      </c>
      <c r="B178" s="311" t="s">
        <v>197</v>
      </c>
      <c r="C178" s="105" t="s">
        <v>198</v>
      </c>
      <c r="D178" s="47" t="s">
        <v>32</v>
      </c>
      <c r="E178" s="47">
        <v>1.5</v>
      </c>
      <c r="F178" s="105">
        <v>2.4</v>
      </c>
      <c r="G178" s="47">
        <v>1</v>
      </c>
      <c r="H178" s="31">
        <v>12.3</v>
      </c>
      <c r="I178" s="4">
        <v>6900</v>
      </c>
      <c r="J178" s="4">
        <v>849</v>
      </c>
      <c r="K178" s="4">
        <v>10200</v>
      </c>
      <c r="L178" s="6">
        <v>8659.8</v>
      </c>
      <c r="M178" s="8">
        <v>0</v>
      </c>
      <c r="N178" s="8">
        <v>0</v>
      </c>
      <c r="O178" s="4">
        <v>0</v>
      </c>
      <c r="P178" s="6">
        <v>0</v>
      </c>
    </row>
    <row r="179" spans="1:16" ht="15">
      <c r="A179" s="29">
        <f>+A178+1</f>
        <v>2</v>
      </c>
      <c r="B179" s="309"/>
      <c r="C179" s="36" t="s">
        <v>33</v>
      </c>
      <c r="D179" s="31" t="s">
        <v>28</v>
      </c>
      <c r="E179" s="31">
        <v>1.5</v>
      </c>
      <c r="F179" s="36">
        <v>2.4</v>
      </c>
      <c r="G179" s="31">
        <v>1</v>
      </c>
      <c r="H179" s="31">
        <v>13.8</v>
      </c>
      <c r="I179" s="4">
        <v>6159</v>
      </c>
      <c r="J179" s="4">
        <v>849</v>
      </c>
      <c r="K179" s="4">
        <v>10200</v>
      </c>
      <c r="L179" s="6">
        <v>8659.8</v>
      </c>
      <c r="M179" s="8">
        <v>0</v>
      </c>
      <c r="N179" s="8">
        <v>0</v>
      </c>
      <c r="O179" s="4">
        <v>0</v>
      </c>
      <c r="P179" s="6">
        <v>0</v>
      </c>
    </row>
    <row r="180" spans="1:16" ht="15">
      <c r="A180" s="46">
        <v>3</v>
      </c>
      <c r="B180" s="36" t="s">
        <v>199</v>
      </c>
      <c r="C180" s="36" t="s">
        <v>42</v>
      </c>
      <c r="D180" s="36" t="s">
        <v>28</v>
      </c>
      <c r="E180" s="36">
        <v>1.5</v>
      </c>
      <c r="F180" s="36">
        <v>1.5</v>
      </c>
      <c r="G180" s="36">
        <v>1</v>
      </c>
      <c r="H180" s="31">
        <v>10.1</v>
      </c>
      <c r="I180" s="4">
        <v>6159</v>
      </c>
      <c r="J180" s="4">
        <v>600</v>
      </c>
      <c r="K180" s="4">
        <v>6050</v>
      </c>
      <c r="L180" s="6">
        <v>3630</v>
      </c>
      <c r="M180" s="8">
        <v>0</v>
      </c>
      <c r="N180" s="8">
        <v>0</v>
      </c>
      <c r="O180" s="4">
        <v>0</v>
      </c>
      <c r="P180" s="6">
        <v>0</v>
      </c>
    </row>
    <row r="181" spans="1:16" ht="15">
      <c r="A181" s="29">
        <f aca="true" t="shared" si="47" ref="A181">+A180+1</f>
        <v>4</v>
      </c>
      <c r="B181" s="106" t="s">
        <v>200</v>
      </c>
      <c r="C181" s="36" t="s">
        <v>42</v>
      </c>
      <c r="D181" s="36" t="s">
        <v>28</v>
      </c>
      <c r="E181" s="36">
        <v>1.5</v>
      </c>
      <c r="F181" s="36">
        <v>1.5</v>
      </c>
      <c r="G181" s="36">
        <v>1</v>
      </c>
      <c r="H181" s="31">
        <v>10.1</v>
      </c>
      <c r="I181" s="4">
        <v>6159</v>
      </c>
      <c r="J181" s="4">
        <v>205</v>
      </c>
      <c r="K181" s="4">
        <v>6050</v>
      </c>
      <c r="L181" s="6">
        <v>1240.25</v>
      </c>
      <c r="M181" s="8">
        <v>3250</v>
      </c>
      <c r="N181" s="8">
        <v>10.1</v>
      </c>
      <c r="O181" s="4">
        <v>531</v>
      </c>
      <c r="P181" s="6">
        <v>1725.75</v>
      </c>
    </row>
    <row r="182" spans="1:16" ht="15">
      <c r="A182" s="46">
        <v>5</v>
      </c>
      <c r="B182" s="106" t="s">
        <v>201</v>
      </c>
      <c r="C182" s="36" t="s">
        <v>42</v>
      </c>
      <c r="D182" s="36" t="s">
        <v>28</v>
      </c>
      <c r="E182" s="36">
        <v>1.5</v>
      </c>
      <c r="F182" s="36">
        <v>1.5</v>
      </c>
      <c r="G182" s="36">
        <v>1</v>
      </c>
      <c r="H182" s="31">
        <v>10.1</v>
      </c>
      <c r="I182" s="4">
        <v>6159</v>
      </c>
      <c r="J182" s="4">
        <v>621</v>
      </c>
      <c r="K182" s="4">
        <v>6050</v>
      </c>
      <c r="L182" s="6">
        <v>3757.05</v>
      </c>
      <c r="M182" s="8">
        <v>0</v>
      </c>
      <c r="N182" s="8">
        <v>0</v>
      </c>
      <c r="O182" s="4">
        <v>0</v>
      </c>
      <c r="P182" s="6">
        <v>0</v>
      </c>
    </row>
    <row r="183" spans="1:16" ht="15">
      <c r="A183" s="29">
        <f aca="true" t="shared" si="48" ref="A183">+A182+1</f>
        <v>6</v>
      </c>
      <c r="B183" s="106" t="s">
        <v>202</v>
      </c>
      <c r="C183" s="36" t="s">
        <v>42</v>
      </c>
      <c r="D183" s="36" t="s">
        <v>28</v>
      </c>
      <c r="E183" s="36">
        <v>1.5</v>
      </c>
      <c r="F183" s="36">
        <v>1.5</v>
      </c>
      <c r="G183" s="36">
        <v>1</v>
      </c>
      <c r="H183" s="31">
        <v>10.1</v>
      </c>
      <c r="I183" s="4">
        <v>6159</v>
      </c>
      <c r="J183" s="4">
        <v>621</v>
      </c>
      <c r="K183" s="4">
        <v>6050</v>
      </c>
      <c r="L183" s="6">
        <v>3757.05</v>
      </c>
      <c r="M183" s="8">
        <v>0</v>
      </c>
      <c r="N183" s="8">
        <v>0</v>
      </c>
      <c r="O183" s="4">
        <v>0</v>
      </c>
      <c r="P183" s="6">
        <v>0</v>
      </c>
    </row>
    <row r="184" spans="1:16" ht="15">
      <c r="A184" s="46">
        <v>7</v>
      </c>
      <c r="B184" s="36" t="s">
        <v>203</v>
      </c>
      <c r="C184" s="36" t="s">
        <v>42</v>
      </c>
      <c r="D184" s="36" t="s">
        <v>28</v>
      </c>
      <c r="E184" s="36">
        <v>1.5</v>
      </c>
      <c r="F184" s="36">
        <v>1.5</v>
      </c>
      <c r="G184" s="36">
        <v>1</v>
      </c>
      <c r="H184" s="31">
        <v>10.1</v>
      </c>
      <c r="I184" s="4">
        <v>6159</v>
      </c>
      <c r="J184" s="4">
        <v>615</v>
      </c>
      <c r="K184" s="4">
        <v>6050</v>
      </c>
      <c r="L184" s="6">
        <v>3720.75</v>
      </c>
      <c r="M184" s="8">
        <v>0</v>
      </c>
      <c r="N184" s="8">
        <v>0</v>
      </c>
      <c r="O184" s="4">
        <v>0</v>
      </c>
      <c r="P184" s="6">
        <v>0</v>
      </c>
    </row>
    <row r="185" spans="1:16" ht="15">
      <c r="A185" s="29">
        <f aca="true" t="shared" si="49" ref="A185">+A184+1</f>
        <v>8</v>
      </c>
      <c r="B185" s="106" t="s">
        <v>204</v>
      </c>
      <c r="C185" s="36" t="s">
        <v>42</v>
      </c>
      <c r="D185" s="36" t="s">
        <v>28</v>
      </c>
      <c r="E185" s="36">
        <v>1.5</v>
      </c>
      <c r="F185" s="36">
        <v>1.5</v>
      </c>
      <c r="G185" s="36">
        <v>1</v>
      </c>
      <c r="H185" s="31">
        <v>9.3</v>
      </c>
      <c r="I185" s="4">
        <v>6159</v>
      </c>
      <c r="J185" s="4">
        <v>600</v>
      </c>
      <c r="K185" s="4">
        <v>6050</v>
      </c>
      <c r="L185" s="6">
        <v>3630</v>
      </c>
      <c r="M185" s="8">
        <v>0</v>
      </c>
      <c r="N185" s="8">
        <v>0</v>
      </c>
      <c r="O185" s="4">
        <v>0</v>
      </c>
      <c r="P185" s="6">
        <v>0</v>
      </c>
    </row>
    <row r="186" spans="1:16" ht="15">
      <c r="A186" s="46">
        <v>9</v>
      </c>
      <c r="B186" s="106" t="s">
        <v>205</v>
      </c>
      <c r="C186" s="36" t="s">
        <v>42</v>
      </c>
      <c r="D186" s="36" t="s">
        <v>28</v>
      </c>
      <c r="E186" s="36">
        <v>1.5</v>
      </c>
      <c r="F186" s="36">
        <v>1.5</v>
      </c>
      <c r="G186" s="36">
        <v>1</v>
      </c>
      <c r="H186" s="31">
        <v>10.1</v>
      </c>
      <c r="I186" s="4">
        <v>6159</v>
      </c>
      <c r="J186" s="4">
        <v>600</v>
      </c>
      <c r="K186" s="4">
        <v>6050</v>
      </c>
      <c r="L186" s="6">
        <v>3630</v>
      </c>
      <c r="M186" s="8">
        <v>0</v>
      </c>
      <c r="N186" s="8">
        <v>0</v>
      </c>
      <c r="O186" s="4">
        <v>0</v>
      </c>
      <c r="P186" s="6">
        <v>0</v>
      </c>
    </row>
    <row r="187" spans="1:16" ht="15">
      <c r="A187" s="29">
        <f aca="true" t="shared" si="50" ref="A187">+A186+1</f>
        <v>10</v>
      </c>
      <c r="B187" s="106" t="s">
        <v>206</v>
      </c>
      <c r="C187" s="36" t="s">
        <v>34</v>
      </c>
      <c r="D187" s="36" t="s">
        <v>28</v>
      </c>
      <c r="E187" s="36">
        <v>1.5</v>
      </c>
      <c r="F187" s="36">
        <v>1.5</v>
      </c>
      <c r="G187" s="36">
        <v>1</v>
      </c>
      <c r="H187" s="31">
        <v>12.5</v>
      </c>
      <c r="I187" s="4">
        <v>6159</v>
      </c>
      <c r="J187" s="4">
        <v>200</v>
      </c>
      <c r="K187" s="4">
        <v>6050</v>
      </c>
      <c r="L187" s="6">
        <v>1210</v>
      </c>
      <c r="M187" s="8">
        <v>3250</v>
      </c>
      <c r="N187" s="8">
        <v>12.1</v>
      </c>
      <c r="O187" s="4">
        <v>504</v>
      </c>
      <c r="P187" s="6">
        <v>1638</v>
      </c>
    </row>
    <row r="188" spans="1:16" ht="15">
      <c r="A188" s="46">
        <v>11</v>
      </c>
      <c r="B188" s="36" t="s">
        <v>207</v>
      </c>
      <c r="C188" s="36" t="s">
        <v>42</v>
      </c>
      <c r="D188" s="36" t="s">
        <v>28</v>
      </c>
      <c r="E188" s="36">
        <v>1.5</v>
      </c>
      <c r="F188" s="36">
        <v>1.5</v>
      </c>
      <c r="G188" s="36">
        <v>1</v>
      </c>
      <c r="H188" s="31">
        <v>10.1</v>
      </c>
      <c r="I188" s="4">
        <v>6159</v>
      </c>
      <c r="J188" s="4">
        <v>621</v>
      </c>
      <c r="K188" s="4">
        <v>6050</v>
      </c>
      <c r="L188" s="6">
        <v>3757.05</v>
      </c>
      <c r="M188" s="8">
        <v>0</v>
      </c>
      <c r="N188" s="8">
        <v>0</v>
      </c>
      <c r="O188" s="4">
        <v>0</v>
      </c>
      <c r="P188" s="6">
        <v>0</v>
      </c>
    </row>
    <row r="189" spans="1:16" ht="15">
      <c r="A189" s="29">
        <f aca="true" t="shared" si="51" ref="A189">+A188+1</f>
        <v>12</v>
      </c>
      <c r="B189" s="106" t="s">
        <v>208</v>
      </c>
      <c r="C189" s="36" t="s">
        <v>42</v>
      </c>
      <c r="D189" s="36" t="s">
        <v>28</v>
      </c>
      <c r="E189" s="36">
        <v>1.5</v>
      </c>
      <c r="F189" s="36">
        <v>1.5</v>
      </c>
      <c r="G189" s="36">
        <v>1</v>
      </c>
      <c r="H189" s="31">
        <v>10.1</v>
      </c>
      <c r="I189" s="4">
        <v>6159</v>
      </c>
      <c r="J189" s="4">
        <v>621</v>
      </c>
      <c r="K189" s="4">
        <v>6050</v>
      </c>
      <c r="L189" s="6">
        <v>3757.05</v>
      </c>
      <c r="M189" s="8">
        <v>0</v>
      </c>
      <c r="N189" s="8">
        <v>0</v>
      </c>
      <c r="O189" s="4">
        <v>0</v>
      </c>
      <c r="P189" s="6">
        <v>0</v>
      </c>
    </row>
    <row r="190" spans="1:16" ht="15">
      <c r="A190" s="46">
        <v>13</v>
      </c>
      <c r="B190" s="106" t="s">
        <v>209</v>
      </c>
      <c r="C190" s="106" t="s">
        <v>27</v>
      </c>
      <c r="D190" s="36" t="s">
        <v>28</v>
      </c>
      <c r="E190" s="36">
        <v>1.5</v>
      </c>
      <c r="F190" s="36">
        <v>1.8</v>
      </c>
      <c r="G190" s="36">
        <v>1</v>
      </c>
      <c r="H190" s="31">
        <v>12.5</v>
      </c>
      <c r="I190" s="4">
        <v>6159</v>
      </c>
      <c r="J190" s="4">
        <v>506</v>
      </c>
      <c r="K190" s="4">
        <v>6050</v>
      </c>
      <c r="L190" s="6">
        <v>3061.3</v>
      </c>
      <c r="M190" s="8">
        <v>0</v>
      </c>
      <c r="N190" s="8">
        <v>0</v>
      </c>
      <c r="O190" s="4">
        <v>0</v>
      </c>
      <c r="P190" s="6">
        <v>0</v>
      </c>
    </row>
    <row r="191" spans="1:16" ht="15.75" thickBot="1">
      <c r="A191" s="29">
        <f aca="true" t="shared" si="52" ref="A191">+A190+1</f>
        <v>14</v>
      </c>
      <c r="B191" s="107" t="s">
        <v>210</v>
      </c>
      <c r="C191" s="107" t="s">
        <v>37</v>
      </c>
      <c r="D191" s="39" t="s">
        <v>28</v>
      </c>
      <c r="E191" s="39">
        <v>1.5</v>
      </c>
      <c r="F191" s="39">
        <v>1.5</v>
      </c>
      <c r="G191" s="39">
        <v>1</v>
      </c>
      <c r="H191" s="31">
        <v>10</v>
      </c>
      <c r="I191" s="4">
        <v>6159</v>
      </c>
      <c r="J191" s="4">
        <v>620</v>
      </c>
      <c r="K191" s="4">
        <v>6050</v>
      </c>
      <c r="L191" s="6">
        <v>3751</v>
      </c>
      <c r="M191" s="8">
        <v>0</v>
      </c>
      <c r="N191" s="8">
        <v>0</v>
      </c>
      <c r="O191" s="4">
        <v>0</v>
      </c>
      <c r="P191" s="6">
        <v>0</v>
      </c>
    </row>
    <row r="192" spans="1:16" ht="15.75" thickBot="1">
      <c r="A192" s="301" t="s">
        <v>1</v>
      </c>
      <c r="B192" s="302"/>
      <c r="C192" s="14" t="s">
        <v>0</v>
      </c>
      <c r="D192" s="14" t="s">
        <v>20</v>
      </c>
      <c r="E192" s="14" t="s">
        <v>20</v>
      </c>
      <c r="F192" s="14" t="s">
        <v>20</v>
      </c>
      <c r="G192" s="14">
        <f>SUM(G193:G220)</f>
        <v>28</v>
      </c>
      <c r="H192" s="82" t="s">
        <v>20</v>
      </c>
      <c r="I192" s="83">
        <f aca="true" t="shared" si="53" ref="I192:P192">SUM(I193:I220)</f>
        <v>189000</v>
      </c>
      <c r="J192" s="83">
        <f t="shared" si="53"/>
        <v>4974.28</v>
      </c>
      <c r="K192" s="83">
        <f t="shared" si="53"/>
        <v>74108.19099999999</v>
      </c>
      <c r="L192" s="83">
        <f t="shared" si="53"/>
        <v>39291.635772</v>
      </c>
      <c r="M192" s="83">
        <f t="shared" si="53"/>
        <v>43000</v>
      </c>
      <c r="N192" s="83">
        <f t="shared" si="53"/>
        <v>164</v>
      </c>
      <c r="O192" s="83">
        <f t="shared" si="53"/>
        <v>8752.4</v>
      </c>
      <c r="P192" s="84">
        <f t="shared" si="53"/>
        <v>27053.469999999998</v>
      </c>
    </row>
    <row r="193" spans="1:16" ht="15.75">
      <c r="A193" s="46">
        <v>1</v>
      </c>
      <c r="B193" s="322" t="s">
        <v>1081</v>
      </c>
      <c r="C193" s="157" t="s">
        <v>24</v>
      </c>
      <c r="D193" s="157" t="s">
        <v>32</v>
      </c>
      <c r="E193" s="23">
        <v>1.5</v>
      </c>
      <c r="F193" s="158">
        <v>2.5</v>
      </c>
      <c r="G193" s="23">
        <v>1</v>
      </c>
      <c r="H193" s="159">
        <v>11.91</v>
      </c>
      <c r="I193" s="69">
        <v>7560</v>
      </c>
      <c r="J193" s="24">
        <v>900</v>
      </c>
      <c r="K193" s="24">
        <v>11673.22</v>
      </c>
      <c r="L193" s="70">
        <v>10505.898</v>
      </c>
      <c r="M193" s="69">
        <v>0</v>
      </c>
      <c r="N193" s="111">
        <v>0</v>
      </c>
      <c r="O193" s="69">
        <v>0</v>
      </c>
      <c r="P193" s="72">
        <f>+O193*M193/1000</f>
        <v>0</v>
      </c>
    </row>
    <row r="194" spans="1:16" ht="15.75">
      <c r="A194" s="29">
        <v>2</v>
      </c>
      <c r="B194" s="323"/>
      <c r="C194" s="112" t="s">
        <v>212</v>
      </c>
      <c r="D194" s="112" t="s">
        <v>213</v>
      </c>
      <c r="E194" s="31">
        <v>1.5</v>
      </c>
      <c r="F194" s="92">
        <v>2.5</v>
      </c>
      <c r="G194" s="31">
        <v>1</v>
      </c>
      <c r="H194" s="113">
        <v>13.4</v>
      </c>
      <c r="I194" s="73">
        <v>6720</v>
      </c>
      <c r="J194" s="4">
        <v>900</v>
      </c>
      <c r="K194" s="4">
        <v>7155.071</v>
      </c>
      <c r="L194" s="6">
        <v>6439.5639</v>
      </c>
      <c r="M194" s="73">
        <v>0</v>
      </c>
      <c r="N194" s="114">
        <v>0</v>
      </c>
      <c r="O194" s="73">
        <v>0</v>
      </c>
      <c r="P194" s="9">
        <f>+O194*M194/1000</f>
        <v>0</v>
      </c>
    </row>
    <row r="195" spans="1:16" ht="15.75">
      <c r="A195" s="29">
        <v>3</v>
      </c>
      <c r="B195" s="160" t="s">
        <v>214</v>
      </c>
      <c r="C195" s="116" t="s">
        <v>215</v>
      </c>
      <c r="D195" s="112" t="s">
        <v>213</v>
      </c>
      <c r="E195" s="31">
        <v>1.5</v>
      </c>
      <c r="F195" s="92">
        <v>1.5</v>
      </c>
      <c r="G195" s="31">
        <v>1</v>
      </c>
      <c r="H195" s="31">
        <v>9.3</v>
      </c>
      <c r="I195" s="73">
        <v>6720</v>
      </c>
      <c r="J195" s="4">
        <v>0</v>
      </c>
      <c r="K195" s="4">
        <v>0</v>
      </c>
      <c r="L195" s="6">
        <f aca="true" t="shared" si="54" ref="L195:L201">J195*K195/1000</f>
        <v>0</v>
      </c>
      <c r="M195" s="73">
        <v>3250</v>
      </c>
      <c r="N195" s="114">
        <v>11</v>
      </c>
      <c r="O195" s="73">
        <v>649</v>
      </c>
      <c r="P195" s="9">
        <f>+O195*M195/1000</f>
        <v>2109.25</v>
      </c>
    </row>
    <row r="196" spans="1:16" ht="15.75">
      <c r="A196" s="29">
        <v>4</v>
      </c>
      <c r="B196" s="160" t="s">
        <v>216</v>
      </c>
      <c r="C196" s="116" t="s">
        <v>217</v>
      </c>
      <c r="D196" s="112" t="s">
        <v>213</v>
      </c>
      <c r="E196" s="31">
        <v>1.5</v>
      </c>
      <c r="F196" s="92">
        <v>1.5</v>
      </c>
      <c r="G196" s="31">
        <v>1</v>
      </c>
      <c r="H196" s="31">
        <v>9.3</v>
      </c>
      <c r="I196" s="73">
        <v>6720</v>
      </c>
      <c r="J196" s="4">
        <v>0</v>
      </c>
      <c r="K196" s="4">
        <v>0</v>
      </c>
      <c r="L196" s="6">
        <f t="shared" si="54"/>
        <v>0</v>
      </c>
      <c r="M196" s="73">
        <v>3250</v>
      </c>
      <c r="N196" s="114">
        <v>11</v>
      </c>
      <c r="O196" s="73">
        <v>696</v>
      </c>
      <c r="P196" s="9">
        <f aca="true" t="shared" si="55" ref="P196">+O196*M196/1000</f>
        <v>2262</v>
      </c>
    </row>
    <row r="197" spans="1:16" ht="15.75">
      <c r="A197" s="29">
        <v>5</v>
      </c>
      <c r="B197" s="324" t="s">
        <v>218</v>
      </c>
      <c r="C197" s="116" t="s">
        <v>217</v>
      </c>
      <c r="D197" s="112" t="s">
        <v>213</v>
      </c>
      <c r="E197" s="31">
        <v>1.5</v>
      </c>
      <c r="F197" s="92">
        <v>1.5</v>
      </c>
      <c r="G197" s="31">
        <v>1</v>
      </c>
      <c r="H197" s="31">
        <v>9.3</v>
      </c>
      <c r="I197" s="73">
        <v>6720</v>
      </c>
      <c r="J197" s="4">
        <v>0</v>
      </c>
      <c r="K197" s="4">
        <v>0</v>
      </c>
      <c r="L197" s="6">
        <f t="shared" si="54"/>
        <v>0</v>
      </c>
      <c r="M197" s="73">
        <v>3250</v>
      </c>
      <c r="N197" s="114">
        <v>11</v>
      </c>
      <c r="O197" s="73">
        <v>633</v>
      </c>
      <c r="P197" s="9">
        <f>+O197*M197/1000</f>
        <v>2057.25</v>
      </c>
    </row>
    <row r="198" spans="1:16" ht="15.75">
      <c r="A198" s="29">
        <v>6</v>
      </c>
      <c r="B198" s="324"/>
      <c r="C198" s="116" t="s">
        <v>217</v>
      </c>
      <c r="D198" s="112" t="s">
        <v>213</v>
      </c>
      <c r="E198" s="31">
        <v>1.5</v>
      </c>
      <c r="F198" s="92">
        <v>1.5</v>
      </c>
      <c r="G198" s="31">
        <v>1</v>
      </c>
      <c r="H198" s="31">
        <v>9.3</v>
      </c>
      <c r="I198" s="73">
        <v>6720</v>
      </c>
      <c r="J198" s="4">
        <v>0</v>
      </c>
      <c r="K198" s="4">
        <v>0</v>
      </c>
      <c r="L198" s="6">
        <f t="shared" si="54"/>
        <v>0</v>
      </c>
      <c r="M198" s="73">
        <v>0</v>
      </c>
      <c r="N198" s="114">
        <v>0</v>
      </c>
      <c r="O198" s="73">
        <v>0</v>
      </c>
      <c r="P198" s="9">
        <f aca="true" t="shared" si="56" ref="P198:P201">+O198*M198/1000</f>
        <v>0</v>
      </c>
    </row>
    <row r="199" spans="1:16" ht="15.75">
      <c r="A199" s="29">
        <v>7</v>
      </c>
      <c r="B199" s="324"/>
      <c r="C199" s="116" t="s">
        <v>217</v>
      </c>
      <c r="D199" s="112" t="s">
        <v>213</v>
      </c>
      <c r="E199" s="31">
        <v>1.5</v>
      </c>
      <c r="F199" s="92">
        <v>1.5</v>
      </c>
      <c r="G199" s="31">
        <v>1</v>
      </c>
      <c r="H199" s="31">
        <v>9.3</v>
      </c>
      <c r="I199" s="73">
        <v>6720</v>
      </c>
      <c r="J199" s="4">
        <v>0</v>
      </c>
      <c r="K199" s="4">
        <v>0</v>
      </c>
      <c r="L199" s="6">
        <f t="shared" si="54"/>
        <v>0</v>
      </c>
      <c r="M199" s="73">
        <v>0</v>
      </c>
      <c r="N199" s="114">
        <v>0</v>
      </c>
      <c r="O199" s="73">
        <v>0</v>
      </c>
      <c r="P199" s="9">
        <f t="shared" si="56"/>
        <v>0</v>
      </c>
    </row>
    <row r="200" spans="1:16" ht="15.75">
      <c r="A200" s="29">
        <v>8</v>
      </c>
      <c r="B200" s="324"/>
      <c r="C200" s="116" t="s">
        <v>217</v>
      </c>
      <c r="D200" s="112" t="s">
        <v>213</v>
      </c>
      <c r="E200" s="31">
        <v>1.5</v>
      </c>
      <c r="F200" s="92">
        <v>1.5</v>
      </c>
      <c r="G200" s="31">
        <v>1</v>
      </c>
      <c r="H200" s="31">
        <v>9.3</v>
      </c>
      <c r="I200" s="73">
        <v>6720</v>
      </c>
      <c r="J200" s="4">
        <v>0</v>
      </c>
      <c r="K200" s="4">
        <v>0</v>
      </c>
      <c r="L200" s="6">
        <f t="shared" si="54"/>
        <v>0</v>
      </c>
      <c r="M200" s="73">
        <v>0</v>
      </c>
      <c r="N200" s="114">
        <v>0</v>
      </c>
      <c r="O200" s="73">
        <v>0</v>
      </c>
      <c r="P200" s="9">
        <f t="shared" si="56"/>
        <v>0</v>
      </c>
    </row>
    <row r="201" spans="1:16" ht="28.5">
      <c r="A201" s="29">
        <v>9</v>
      </c>
      <c r="B201" s="324"/>
      <c r="C201" s="117" t="s">
        <v>219</v>
      </c>
      <c r="D201" s="112" t="s">
        <v>213</v>
      </c>
      <c r="E201" s="31">
        <v>1.5</v>
      </c>
      <c r="F201" s="92">
        <v>1.5</v>
      </c>
      <c r="G201" s="31">
        <v>1</v>
      </c>
      <c r="H201" s="31">
        <v>10.5</v>
      </c>
      <c r="I201" s="73">
        <v>6720</v>
      </c>
      <c r="J201" s="4">
        <v>0</v>
      </c>
      <c r="K201" s="4">
        <v>0</v>
      </c>
      <c r="L201" s="6">
        <f t="shared" si="54"/>
        <v>0</v>
      </c>
      <c r="M201" s="73">
        <v>0</v>
      </c>
      <c r="N201" s="114">
        <v>0</v>
      </c>
      <c r="O201" s="73">
        <v>0</v>
      </c>
      <c r="P201" s="9">
        <f t="shared" si="56"/>
        <v>0</v>
      </c>
    </row>
    <row r="202" spans="1:16" ht="15.75">
      <c r="A202" s="29">
        <v>10</v>
      </c>
      <c r="B202" s="161" t="s">
        <v>220</v>
      </c>
      <c r="C202" s="116" t="s">
        <v>37</v>
      </c>
      <c r="D202" s="112" t="s">
        <v>213</v>
      </c>
      <c r="E202" s="31">
        <v>1.5</v>
      </c>
      <c r="F202" s="92">
        <v>1.5</v>
      </c>
      <c r="G202" s="31">
        <v>1</v>
      </c>
      <c r="H202" s="31">
        <v>9.3</v>
      </c>
      <c r="I202" s="73">
        <v>6720</v>
      </c>
      <c r="J202" s="4">
        <v>98</v>
      </c>
      <c r="K202" s="4">
        <v>6050</v>
      </c>
      <c r="L202" s="6">
        <v>592.9</v>
      </c>
      <c r="M202" s="73">
        <v>0</v>
      </c>
      <c r="N202" s="114">
        <v>0</v>
      </c>
      <c r="O202" s="73">
        <v>0</v>
      </c>
      <c r="P202" s="9">
        <v>0</v>
      </c>
    </row>
    <row r="203" spans="1:16" ht="15.75">
      <c r="A203" s="29">
        <v>11</v>
      </c>
      <c r="B203" s="161" t="s">
        <v>221</v>
      </c>
      <c r="C203" s="116" t="s">
        <v>217</v>
      </c>
      <c r="D203" s="112" t="s">
        <v>213</v>
      </c>
      <c r="E203" s="31">
        <v>1.5</v>
      </c>
      <c r="F203" s="92">
        <v>1.5</v>
      </c>
      <c r="G203" s="31">
        <v>1</v>
      </c>
      <c r="H203" s="31">
        <v>9.3</v>
      </c>
      <c r="I203" s="73">
        <v>6720</v>
      </c>
      <c r="J203" s="4">
        <v>0</v>
      </c>
      <c r="K203" s="4">
        <v>0</v>
      </c>
      <c r="L203" s="6">
        <f>J203*K203/1000</f>
        <v>0</v>
      </c>
      <c r="M203" s="73">
        <v>0</v>
      </c>
      <c r="N203" s="114">
        <v>0</v>
      </c>
      <c r="O203" s="73">
        <v>0</v>
      </c>
      <c r="P203" s="9">
        <f aca="true" t="shared" si="57" ref="P203:P207">+O203*M203/1000</f>
        <v>0</v>
      </c>
    </row>
    <row r="204" spans="1:16" ht="15.75">
      <c r="A204" s="29">
        <v>12</v>
      </c>
      <c r="B204" s="161" t="s">
        <v>222</v>
      </c>
      <c r="C204" s="116" t="s">
        <v>217</v>
      </c>
      <c r="D204" s="112" t="s">
        <v>213</v>
      </c>
      <c r="E204" s="31">
        <v>1.5</v>
      </c>
      <c r="F204" s="92">
        <v>1.5</v>
      </c>
      <c r="G204" s="31">
        <v>1</v>
      </c>
      <c r="H204" s="31">
        <v>9.3</v>
      </c>
      <c r="I204" s="73">
        <v>6720</v>
      </c>
      <c r="J204" s="4">
        <v>632</v>
      </c>
      <c r="K204" s="4">
        <v>6400</v>
      </c>
      <c r="L204" s="6">
        <v>4047</v>
      </c>
      <c r="M204" s="73">
        <v>0</v>
      </c>
      <c r="N204" s="114">
        <v>0</v>
      </c>
      <c r="O204" s="73">
        <v>0</v>
      </c>
      <c r="P204" s="9">
        <f t="shared" si="57"/>
        <v>0</v>
      </c>
    </row>
    <row r="205" spans="1:16" ht="15.75">
      <c r="A205" s="29">
        <v>13</v>
      </c>
      <c r="B205" s="161" t="s">
        <v>223</v>
      </c>
      <c r="C205" s="116" t="s">
        <v>217</v>
      </c>
      <c r="D205" s="112" t="s">
        <v>213</v>
      </c>
      <c r="E205" s="31">
        <v>1.5</v>
      </c>
      <c r="F205" s="92">
        <v>1.5</v>
      </c>
      <c r="G205" s="31">
        <v>1</v>
      </c>
      <c r="H205" s="31">
        <v>9.3</v>
      </c>
      <c r="I205" s="73">
        <v>6720</v>
      </c>
      <c r="J205" s="4">
        <v>312</v>
      </c>
      <c r="K205" s="4">
        <v>6400</v>
      </c>
      <c r="L205" s="6">
        <v>2012.269</v>
      </c>
      <c r="M205" s="73">
        <v>0</v>
      </c>
      <c r="N205" s="114">
        <v>0</v>
      </c>
      <c r="O205" s="73">
        <v>0</v>
      </c>
      <c r="P205" s="9">
        <f t="shared" si="57"/>
        <v>0</v>
      </c>
    </row>
    <row r="206" spans="1:16" ht="15.75">
      <c r="A206" s="29">
        <v>14</v>
      </c>
      <c r="B206" s="161" t="s">
        <v>224</v>
      </c>
      <c r="C206" s="116" t="s">
        <v>217</v>
      </c>
      <c r="D206" s="112" t="s">
        <v>213</v>
      </c>
      <c r="E206" s="31">
        <v>1.5</v>
      </c>
      <c r="F206" s="92">
        <v>1.5</v>
      </c>
      <c r="G206" s="31">
        <v>1</v>
      </c>
      <c r="H206" s="31">
        <v>9.3</v>
      </c>
      <c r="I206" s="73">
        <v>6720</v>
      </c>
      <c r="J206" s="4">
        <v>0</v>
      </c>
      <c r="K206" s="4">
        <v>0</v>
      </c>
      <c r="L206" s="6">
        <f>J206*K206/1000</f>
        <v>0</v>
      </c>
      <c r="M206" s="73">
        <v>3250</v>
      </c>
      <c r="N206" s="114">
        <v>11</v>
      </c>
      <c r="O206" s="73">
        <v>190</v>
      </c>
      <c r="P206" s="9">
        <v>615.8</v>
      </c>
    </row>
    <row r="207" spans="1:16" ht="15.75">
      <c r="A207" s="29">
        <v>15</v>
      </c>
      <c r="B207" s="161" t="s">
        <v>225</v>
      </c>
      <c r="C207" s="116" t="s">
        <v>217</v>
      </c>
      <c r="D207" s="112" t="s">
        <v>213</v>
      </c>
      <c r="E207" s="31">
        <v>1.5</v>
      </c>
      <c r="F207" s="92">
        <v>1.5</v>
      </c>
      <c r="G207" s="31">
        <v>1</v>
      </c>
      <c r="H207" s="31">
        <v>9.3</v>
      </c>
      <c r="I207" s="73">
        <v>6720</v>
      </c>
      <c r="J207" s="4">
        <v>0</v>
      </c>
      <c r="K207" s="4">
        <v>0</v>
      </c>
      <c r="L207" s="6">
        <f>J207*K207/1000</f>
        <v>0</v>
      </c>
      <c r="M207" s="73">
        <v>3250</v>
      </c>
      <c r="N207" s="114">
        <v>11</v>
      </c>
      <c r="O207" s="73">
        <v>569</v>
      </c>
      <c r="P207" s="9">
        <f t="shared" si="57"/>
        <v>1849.25</v>
      </c>
    </row>
    <row r="208" spans="1:16" ht="15.75">
      <c r="A208" s="29">
        <v>16</v>
      </c>
      <c r="B208" s="161" t="s">
        <v>226</v>
      </c>
      <c r="C208" s="116" t="s">
        <v>217</v>
      </c>
      <c r="D208" s="112" t="s">
        <v>213</v>
      </c>
      <c r="E208" s="31">
        <v>1.5</v>
      </c>
      <c r="F208" s="92">
        <v>1.5</v>
      </c>
      <c r="G208" s="31">
        <v>1</v>
      </c>
      <c r="H208" s="31">
        <v>9.3</v>
      </c>
      <c r="I208" s="73">
        <v>6720</v>
      </c>
      <c r="J208" s="4">
        <v>0</v>
      </c>
      <c r="K208" s="4">
        <v>0</v>
      </c>
      <c r="L208" s="6">
        <v>0</v>
      </c>
      <c r="M208" s="73">
        <v>3250</v>
      </c>
      <c r="N208" s="114">
        <v>11</v>
      </c>
      <c r="O208" s="73">
        <v>659</v>
      </c>
      <c r="P208" s="9">
        <v>2141.75</v>
      </c>
    </row>
    <row r="209" spans="1:16" ht="15.75">
      <c r="A209" s="29">
        <v>17</v>
      </c>
      <c r="B209" s="161" t="s">
        <v>227</v>
      </c>
      <c r="C209" s="116" t="s">
        <v>217</v>
      </c>
      <c r="D209" s="112" t="s">
        <v>213</v>
      </c>
      <c r="E209" s="31">
        <v>1.5</v>
      </c>
      <c r="F209" s="92">
        <v>1.5</v>
      </c>
      <c r="G209" s="31">
        <v>1</v>
      </c>
      <c r="H209" s="31">
        <v>9.3</v>
      </c>
      <c r="I209" s="73">
        <v>6720</v>
      </c>
      <c r="J209" s="4">
        <v>0</v>
      </c>
      <c r="K209" s="4">
        <v>0</v>
      </c>
      <c r="L209" s="6">
        <v>0</v>
      </c>
      <c r="M209" s="73">
        <v>2800</v>
      </c>
      <c r="N209" s="114">
        <v>19</v>
      </c>
      <c r="O209" s="73">
        <v>1071.4</v>
      </c>
      <c r="P209" s="9">
        <v>2999.9200000000005</v>
      </c>
    </row>
    <row r="210" spans="1:16" ht="15.75">
      <c r="A210" s="29">
        <v>18</v>
      </c>
      <c r="B210" s="161" t="s">
        <v>228</v>
      </c>
      <c r="C210" s="116" t="s">
        <v>217</v>
      </c>
      <c r="D210" s="112" t="s">
        <v>213</v>
      </c>
      <c r="E210" s="31">
        <v>1.5</v>
      </c>
      <c r="F210" s="92">
        <v>1.5</v>
      </c>
      <c r="G210" s="31">
        <v>1</v>
      </c>
      <c r="H210" s="31">
        <v>9.3</v>
      </c>
      <c r="I210" s="73">
        <v>6720</v>
      </c>
      <c r="J210" s="4">
        <v>375.28</v>
      </c>
      <c r="K210" s="4">
        <v>7829.9</v>
      </c>
      <c r="L210" s="6">
        <f>J210*K210/1000</f>
        <v>2938.4048719999996</v>
      </c>
      <c r="M210" s="73">
        <v>0</v>
      </c>
      <c r="N210" s="114">
        <v>0</v>
      </c>
      <c r="O210" s="73">
        <v>0</v>
      </c>
      <c r="P210" s="9">
        <f>+O210*M210/1000</f>
        <v>0</v>
      </c>
    </row>
    <row r="211" spans="1:16" ht="15.75">
      <c r="A211" s="29">
        <v>19</v>
      </c>
      <c r="B211" s="161" t="s">
        <v>229</v>
      </c>
      <c r="C211" s="116" t="s">
        <v>217</v>
      </c>
      <c r="D211" s="112" t="s">
        <v>213</v>
      </c>
      <c r="E211" s="31">
        <v>1.5</v>
      </c>
      <c r="F211" s="92">
        <v>1.5</v>
      </c>
      <c r="G211" s="31">
        <v>1</v>
      </c>
      <c r="H211" s="31">
        <v>9.3</v>
      </c>
      <c r="I211" s="73">
        <v>6720</v>
      </c>
      <c r="J211" s="4">
        <v>0</v>
      </c>
      <c r="K211" s="4">
        <v>0</v>
      </c>
      <c r="L211" s="6">
        <f aca="true" t="shared" si="58" ref="L211:L220">J211*K211/1000</f>
        <v>0</v>
      </c>
      <c r="M211" s="73">
        <v>0</v>
      </c>
      <c r="N211" s="114">
        <v>0</v>
      </c>
      <c r="O211" s="73">
        <v>0</v>
      </c>
      <c r="P211" s="9">
        <f aca="true" t="shared" si="59" ref="P211:P218">+O211*M211/1000</f>
        <v>0</v>
      </c>
    </row>
    <row r="212" spans="1:16" ht="15.75">
      <c r="A212" s="29">
        <v>20</v>
      </c>
      <c r="B212" s="161" t="s">
        <v>230</v>
      </c>
      <c r="C212" s="112" t="s">
        <v>27</v>
      </c>
      <c r="D212" s="112" t="s">
        <v>213</v>
      </c>
      <c r="E212" s="31">
        <v>1.5</v>
      </c>
      <c r="F212" s="92">
        <v>1.5</v>
      </c>
      <c r="G212" s="31">
        <v>1</v>
      </c>
      <c r="H212" s="31">
        <v>9.5</v>
      </c>
      <c r="I212" s="73">
        <v>6720</v>
      </c>
      <c r="J212" s="4">
        <v>250</v>
      </c>
      <c r="K212" s="4">
        <v>6000</v>
      </c>
      <c r="L212" s="6">
        <f t="shared" si="58"/>
        <v>1500</v>
      </c>
      <c r="M212" s="73">
        <v>2600</v>
      </c>
      <c r="N212" s="114">
        <v>13</v>
      </c>
      <c r="O212" s="73">
        <v>713</v>
      </c>
      <c r="P212" s="9">
        <f>+O212*M212/1000</f>
        <v>1853.8</v>
      </c>
    </row>
    <row r="213" spans="1:16" ht="15.75">
      <c r="A213" s="29">
        <v>21</v>
      </c>
      <c r="B213" s="161" t="s">
        <v>231</v>
      </c>
      <c r="C213" s="119" t="s">
        <v>217</v>
      </c>
      <c r="D213" s="112" t="s">
        <v>213</v>
      </c>
      <c r="E213" s="31">
        <v>1.5</v>
      </c>
      <c r="F213" s="92">
        <v>1.5</v>
      </c>
      <c r="G213" s="31">
        <v>1</v>
      </c>
      <c r="H213" s="31">
        <v>9.3</v>
      </c>
      <c r="I213" s="73">
        <v>6720</v>
      </c>
      <c r="J213" s="4">
        <v>0</v>
      </c>
      <c r="K213" s="4">
        <v>0</v>
      </c>
      <c r="L213" s="6">
        <f t="shared" si="58"/>
        <v>0</v>
      </c>
      <c r="M213" s="73">
        <v>3250</v>
      </c>
      <c r="N213" s="114">
        <v>11</v>
      </c>
      <c r="O213" s="73">
        <v>135</v>
      </c>
      <c r="P213" s="9">
        <v>438.75</v>
      </c>
    </row>
    <row r="214" spans="1:16" ht="15.75">
      <c r="A214" s="29">
        <v>22</v>
      </c>
      <c r="B214" s="161" t="s">
        <v>232</v>
      </c>
      <c r="C214" s="116" t="s">
        <v>217</v>
      </c>
      <c r="D214" s="112" t="s">
        <v>213</v>
      </c>
      <c r="E214" s="31">
        <v>1.5</v>
      </c>
      <c r="F214" s="92">
        <v>1.5</v>
      </c>
      <c r="G214" s="31">
        <v>1</v>
      </c>
      <c r="H214" s="31">
        <v>9.3</v>
      </c>
      <c r="I214" s="73">
        <v>6720</v>
      </c>
      <c r="J214" s="4">
        <v>619</v>
      </c>
      <c r="K214" s="4">
        <v>7000</v>
      </c>
      <c r="L214" s="6">
        <f t="shared" si="58"/>
        <v>4333</v>
      </c>
      <c r="M214" s="73">
        <v>2500</v>
      </c>
      <c r="N214" s="114">
        <v>11</v>
      </c>
      <c r="O214" s="73">
        <v>0</v>
      </c>
      <c r="P214" s="9">
        <f t="shared" si="59"/>
        <v>0</v>
      </c>
    </row>
    <row r="215" spans="1:16" ht="15.75">
      <c r="A215" s="29">
        <v>23</v>
      </c>
      <c r="B215" s="161" t="s">
        <v>233</v>
      </c>
      <c r="C215" s="112" t="s">
        <v>27</v>
      </c>
      <c r="D215" s="112" t="s">
        <v>213</v>
      </c>
      <c r="E215" s="31">
        <v>1.5</v>
      </c>
      <c r="F215" s="92">
        <v>1.5</v>
      </c>
      <c r="G215" s="31">
        <v>1</v>
      </c>
      <c r="H215" s="31">
        <v>9.5</v>
      </c>
      <c r="I215" s="73">
        <v>6720</v>
      </c>
      <c r="J215" s="4">
        <v>385</v>
      </c>
      <c r="K215" s="4">
        <v>7800</v>
      </c>
      <c r="L215" s="6">
        <v>2999.2</v>
      </c>
      <c r="M215" s="73">
        <v>0</v>
      </c>
      <c r="N215" s="114">
        <v>0</v>
      </c>
      <c r="O215" s="73">
        <v>0</v>
      </c>
      <c r="P215" s="9">
        <f t="shared" si="59"/>
        <v>0</v>
      </c>
    </row>
    <row r="216" spans="1:16" ht="15.75">
      <c r="A216" s="29">
        <v>24</v>
      </c>
      <c r="B216" s="161" t="s">
        <v>234</v>
      </c>
      <c r="C216" s="112" t="s">
        <v>235</v>
      </c>
      <c r="D216" s="112" t="s">
        <v>213</v>
      </c>
      <c r="E216" s="31">
        <v>1.5</v>
      </c>
      <c r="F216" s="92">
        <v>1.5</v>
      </c>
      <c r="G216" s="31">
        <v>1</v>
      </c>
      <c r="H216" s="31">
        <v>7.7</v>
      </c>
      <c r="I216" s="73">
        <v>6720</v>
      </c>
      <c r="J216" s="4">
        <v>503</v>
      </c>
      <c r="K216" s="4">
        <v>7800</v>
      </c>
      <c r="L216" s="6">
        <v>3923.4</v>
      </c>
      <c r="M216" s="73">
        <v>0</v>
      </c>
      <c r="N216" s="114">
        <v>0</v>
      </c>
      <c r="O216" s="73">
        <v>0</v>
      </c>
      <c r="P216" s="9">
        <f t="shared" si="59"/>
        <v>0</v>
      </c>
    </row>
    <row r="217" spans="1:16" ht="15.75">
      <c r="A217" s="29">
        <v>25</v>
      </c>
      <c r="B217" s="161" t="s">
        <v>236</v>
      </c>
      <c r="C217" s="119" t="s">
        <v>217</v>
      </c>
      <c r="D217" s="112" t="s">
        <v>213</v>
      </c>
      <c r="E217" s="31">
        <v>1.5</v>
      </c>
      <c r="F217" s="92">
        <v>1.5</v>
      </c>
      <c r="G217" s="31">
        <v>1</v>
      </c>
      <c r="H217" s="31">
        <v>9.3</v>
      </c>
      <c r="I217" s="73">
        <v>6720</v>
      </c>
      <c r="J217" s="4">
        <v>0</v>
      </c>
      <c r="K217" s="4">
        <v>0</v>
      </c>
      <c r="L217" s="6">
        <f t="shared" si="58"/>
        <v>0</v>
      </c>
      <c r="M217" s="73">
        <v>3250</v>
      </c>
      <c r="N217" s="114">
        <v>11</v>
      </c>
      <c r="O217" s="73">
        <v>741</v>
      </c>
      <c r="P217" s="9">
        <f t="shared" si="59"/>
        <v>2408.25</v>
      </c>
    </row>
    <row r="218" spans="1:16" ht="15.75">
      <c r="A218" s="29">
        <v>26</v>
      </c>
      <c r="B218" s="161" t="s">
        <v>237</v>
      </c>
      <c r="C218" s="119" t="s">
        <v>217</v>
      </c>
      <c r="D218" s="112" t="s">
        <v>213</v>
      </c>
      <c r="E218" s="31">
        <v>1.5</v>
      </c>
      <c r="F218" s="92">
        <v>1.5</v>
      </c>
      <c r="G218" s="31">
        <v>1</v>
      </c>
      <c r="H218" s="31">
        <v>9.3</v>
      </c>
      <c r="I218" s="73">
        <v>6720</v>
      </c>
      <c r="J218" s="4">
        <v>0</v>
      </c>
      <c r="K218" s="4">
        <v>0</v>
      </c>
      <c r="L218" s="6">
        <f t="shared" si="58"/>
        <v>0</v>
      </c>
      <c r="M218" s="73">
        <v>3250</v>
      </c>
      <c r="N218" s="114">
        <v>11</v>
      </c>
      <c r="O218" s="73">
        <v>583</v>
      </c>
      <c r="P218" s="9">
        <f t="shared" si="59"/>
        <v>1894.75</v>
      </c>
    </row>
    <row r="219" spans="1:16" ht="15.75">
      <c r="A219" s="29">
        <v>27</v>
      </c>
      <c r="B219" s="161" t="s">
        <v>238</v>
      </c>
      <c r="C219" s="112" t="s">
        <v>27</v>
      </c>
      <c r="D219" s="112" t="s">
        <v>213</v>
      </c>
      <c r="E219" s="31">
        <v>1.5</v>
      </c>
      <c r="F219" s="92">
        <v>1.5</v>
      </c>
      <c r="G219" s="31">
        <v>1</v>
      </c>
      <c r="H219" s="31">
        <v>9.3</v>
      </c>
      <c r="I219" s="73">
        <v>6720</v>
      </c>
      <c r="J219" s="4">
        <v>0</v>
      </c>
      <c r="K219" s="4">
        <v>0</v>
      </c>
      <c r="L219" s="6">
        <v>0</v>
      </c>
      <c r="M219" s="73">
        <v>3250</v>
      </c>
      <c r="N219" s="114">
        <v>11</v>
      </c>
      <c r="O219" s="73">
        <v>1269</v>
      </c>
      <c r="P219" s="9">
        <v>4124.3</v>
      </c>
    </row>
    <row r="220" spans="1:16" ht="16.5" thickBot="1">
      <c r="A220" s="29">
        <v>28</v>
      </c>
      <c r="B220" s="162" t="s">
        <v>239</v>
      </c>
      <c r="C220" s="121" t="s">
        <v>217</v>
      </c>
      <c r="D220" s="163" t="s">
        <v>213</v>
      </c>
      <c r="E220" s="76">
        <v>1.5</v>
      </c>
      <c r="F220" s="122">
        <v>1.5</v>
      </c>
      <c r="G220" s="76">
        <v>1</v>
      </c>
      <c r="H220" s="76">
        <v>9.3</v>
      </c>
      <c r="I220" s="77">
        <v>6720</v>
      </c>
      <c r="J220" s="61">
        <v>0</v>
      </c>
      <c r="K220" s="61">
        <v>0</v>
      </c>
      <c r="L220" s="78">
        <f t="shared" si="58"/>
        <v>0</v>
      </c>
      <c r="M220" s="77">
        <v>2600</v>
      </c>
      <c r="N220" s="123">
        <v>11</v>
      </c>
      <c r="O220" s="77">
        <v>844</v>
      </c>
      <c r="P220" s="81">
        <v>2298.4</v>
      </c>
    </row>
    <row r="221" spans="1:16" ht="15.75" thickBot="1">
      <c r="A221" s="301" t="s">
        <v>240</v>
      </c>
      <c r="B221" s="302"/>
      <c r="C221" s="14" t="s">
        <v>0</v>
      </c>
      <c r="D221" s="14" t="s">
        <v>20</v>
      </c>
      <c r="E221" s="14" t="s">
        <v>20</v>
      </c>
      <c r="F221" s="14" t="s">
        <v>20</v>
      </c>
      <c r="G221" s="14">
        <f>+SUM(G222:G244)</f>
        <v>23</v>
      </c>
      <c r="H221" s="14" t="s">
        <v>20</v>
      </c>
      <c r="I221" s="18">
        <f aca="true" t="shared" si="60" ref="I221:N221">SUM(I222:I244)</f>
        <v>159505</v>
      </c>
      <c r="J221" s="18">
        <f t="shared" si="60"/>
        <v>2089.6899999999996</v>
      </c>
      <c r="K221" s="18">
        <f t="shared" si="60"/>
        <v>24464</v>
      </c>
      <c r="L221" s="18">
        <f t="shared" si="60"/>
        <v>17569.14896</v>
      </c>
      <c r="M221" s="18">
        <f t="shared" si="60"/>
        <v>71500</v>
      </c>
      <c r="N221" s="18">
        <f t="shared" si="60"/>
        <v>187.10000000000002</v>
      </c>
      <c r="O221" s="18">
        <f>+SUM(O222:O244)</f>
        <v>5760.5</v>
      </c>
      <c r="P221" s="20">
        <f>+SUM(P222:P244)</f>
        <v>18721.625</v>
      </c>
    </row>
    <row r="222" spans="1:16" ht="15">
      <c r="A222" s="307">
        <v>1</v>
      </c>
      <c r="B222" s="326" t="s">
        <v>241</v>
      </c>
      <c r="C222" s="86" t="s">
        <v>24</v>
      </c>
      <c r="D222" s="47" t="s">
        <v>32</v>
      </c>
      <c r="E222" s="47">
        <v>1.5</v>
      </c>
      <c r="F222" s="86">
        <v>2.4</v>
      </c>
      <c r="G222" s="47">
        <v>1</v>
      </c>
      <c r="H222" s="47">
        <v>12.5</v>
      </c>
      <c r="I222" s="124">
        <f>27740/12*3</f>
        <v>6935</v>
      </c>
      <c r="J222" s="125">
        <v>920</v>
      </c>
      <c r="K222" s="124">
        <v>10200</v>
      </c>
      <c r="L222" s="126">
        <f aca="true" t="shared" si="61" ref="L222:L240">J222*K222/1000</f>
        <v>9384</v>
      </c>
      <c r="M222" s="127">
        <v>0</v>
      </c>
      <c r="N222" s="127">
        <v>0</v>
      </c>
      <c r="O222" s="124">
        <v>0</v>
      </c>
      <c r="P222" s="128">
        <f>+O222*M222/1000</f>
        <v>0</v>
      </c>
    </row>
    <row r="223" spans="1:16" ht="15">
      <c r="A223" s="325"/>
      <c r="B223" s="327"/>
      <c r="C223" s="106" t="s">
        <v>27</v>
      </c>
      <c r="D223" s="31" t="s">
        <v>28</v>
      </c>
      <c r="E223" s="31">
        <v>1.5</v>
      </c>
      <c r="F223" s="106">
        <v>1.8</v>
      </c>
      <c r="G223" s="31">
        <v>1</v>
      </c>
      <c r="H223" s="31">
        <v>11.3</v>
      </c>
      <c r="I223" s="124">
        <f aca="true" t="shared" si="62" ref="I223:I244">27740/12*3</f>
        <v>6935</v>
      </c>
      <c r="J223" s="125">
        <v>0</v>
      </c>
      <c r="K223" s="34">
        <v>0</v>
      </c>
      <c r="L223" s="32">
        <f t="shared" si="61"/>
        <v>0</v>
      </c>
      <c r="M223" s="33">
        <v>3250</v>
      </c>
      <c r="N223" s="31">
        <v>11.3</v>
      </c>
      <c r="O223" s="125">
        <f aca="true" t="shared" si="63" ref="O223:O244">N223/100*M223</f>
        <v>367.25</v>
      </c>
      <c r="P223" s="35">
        <f>+O223*M223/1000</f>
        <v>1193.5625</v>
      </c>
    </row>
    <row r="224" spans="1:16" ht="15">
      <c r="A224" s="325"/>
      <c r="B224" s="327"/>
      <c r="C224" s="36" t="s">
        <v>42</v>
      </c>
      <c r="D224" s="31" t="s">
        <v>28</v>
      </c>
      <c r="E224" s="31">
        <v>1.5</v>
      </c>
      <c r="F224" s="106">
        <v>1.5</v>
      </c>
      <c r="G224" s="31">
        <v>1</v>
      </c>
      <c r="H224" s="31">
        <v>8</v>
      </c>
      <c r="I224" s="124">
        <f t="shared" si="62"/>
        <v>6935</v>
      </c>
      <c r="J224" s="125">
        <v>0</v>
      </c>
      <c r="K224" s="34">
        <v>0</v>
      </c>
      <c r="L224" s="32">
        <f t="shared" si="61"/>
        <v>0</v>
      </c>
      <c r="M224" s="33">
        <v>3250</v>
      </c>
      <c r="N224" s="31">
        <v>8</v>
      </c>
      <c r="O224" s="125">
        <f t="shared" si="63"/>
        <v>260</v>
      </c>
      <c r="P224" s="35">
        <f aca="true" t="shared" si="64" ref="P224:P240">+O224*M224/1000</f>
        <v>845</v>
      </c>
    </row>
    <row r="225" spans="1:16" ht="15">
      <c r="A225" s="29">
        <f>+A222+1</f>
        <v>2</v>
      </c>
      <c r="B225" s="106" t="s">
        <v>242</v>
      </c>
      <c r="C225" s="36" t="s">
        <v>42</v>
      </c>
      <c r="D225" s="36" t="s">
        <v>28</v>
      </c>
      <c r="E225" s="36">
        <v>1.5</v>
      </c>
      <c r="F225" s="106">
        <v>1.5</v>
      </c>
      <c r="G225" s="36">
        <v>1</v>
      </c>
      <c r="H225" s="31">
        <v>8</v>
      </c>
      <c r="I225" s="124">
        <f t="shared" si="62"/>
        <v>6935</v>
      </c>
      <c r="J225" s="125">
        <v>0</v>
      </c>
      <c r="K225" s="34">
        <v>0</v>
      </c>
      <c r="L225" s="32">
        <f t="shared" si="61"/>
        <v>0</v>
      </c>
      <c r="M225" s="33">
        <v>3250</v>
      </c>
      <c r="N225" s="31">
        <v>8</v>
      </c>
      <c r="O225" s="125">
        <f t="shared" si="63"/>
        <v>260</v>
      </c>
      <c r="P225" s="35">
        <f t="shared" si="64"/>
        <v>845</v>
      </c>
    </row>
    <row r="226" spans="1:16" ht="15">
      <c r="A226" s="29">
        <f>+A225+1</f>
        <v>3</v>
      </c>
      <c r="B226" s="106" t="s">
        <v>243</v>
      </c>
      <c r="C226" s="106" t="s">
        <v>27</v>
      </c>
      <c r="D226" s="36" t="s">
        <v>28</v>
      </c>
      <c r="E226" s="36">
        <v>1.5</v>
      </c>
      <c r="F226" s="106">
        <v>1.8</v>
      </c>
      <c r="G226" s="36">
        <v>1</v>
      </c>
      <c r="H226" s="31">
        <v>12.5</v>
      </c>
      <c r="I226" s="124">
        <f t="shared" si="62"/>
        <v>6935</v>
      </c>
      <c r="J226" s="125">
        <v>0</v>
      </c>
      <c r="K226" s="34">
        <v>0</v>
      </c>
      <c r="L226" s="32">
        <f t="shared" si="61"/>
        <v>0</v>
      </c>
      <c r="M226" s="33">
        <v>3250</v>
      </c>
      <c r="N226" s="33">
        <v>12.5</v>
      </c>
      <c r="O226" s="125">
        <v>766</v>
      </c>
      <c r="P226" s="35">
        <f t="shared" si="64"/>
        <v>2489.5</v>
      </c>
    </row>
    <row r="227" spans="1:16" ht="15">
      <c r="A227" s="29">
        <f aca="true" t="shared" si="65" ref="A227:A244">+A226+1</f>
        <v>4</v>
      </c>
      <c r="B227" s="106" t="s">
        <v>244</v>
      </c>
      <c r="C227" s="106" t="s">
        <v>217</v>
      </c>
      <c r="D227" s="36" t="s">
        <v>28</v>
      </c>
      <c r="E227" s="36">
        <v>1.5</v>
      </c>
      <c r="F227" s="106">
        <v>1.5</v>
      </c>
      <c r="G227" s="36">
        <v>1</v>
      </c>
      <c r="H227" s="31">
        <v>8</v>
      </c>
      <c r="I227" s="124">
        <f t="shared" si="62"/>
        <v>6935</v>
      </c>
      <c r="J227" s="125">
        <v>0</v>
      </c>
      <c r="K227" s="34">
        <v>0</v>
      </c>
      <c r="L227" s="32">
        <f t="shared" si="61"/>
        <v>0</v>
      </c>
      <c r="M227" s="33">
        <v>3250</v>
      </c>
      <c r="N227" s="31">
        <v>8</v>
      </c>
      <c r="O227" s="125">
        <f t="shared" si="63"/>
        <v>260</v>
      </c>
      <c r="P227" s="35">
        <f t="shared" si="64"/>
        <v>845</v>
      </c>
    </row>
    <row r="228" spans="1:16" ht="15">
      <c r="A228" s="29">
        <f t="shared" si="65"/>
        <v>5</v>
      </c>
      <c r="B228" s="106" t="s">
        <v>245</v>
      </c>
      <c r="C228" s="106" t="s">
        <v>217</v>
      </c>
      <c r="D228" s="36" t="s">
        <v>28</v>
      </c>
      <c r="E228" s="36">
        <v>1.5</v>
      </c>
      <c r="F228" s="106">
        <v>1.5</v>
      </c>
      <c r="G228" s="36">
        <v>1</v>
      </c>
      <c r="H228" s="31">
        <v>8</v>
      </c>
      <c r="I228" s="124">
        <f t="shared" si="62"/>
        <v>6935</v>
      </c>
      <c r="J228" s="125">
        <v>0</v>
      </c>
      <c r="K228" s="34">
        <v>0</v>
      </c>
      <c r="L228" s="32">
        <f t="shared" si="61"/>
        <v>0</v>
      </c>
      <c r="M228" s="33">
        <v>3250</v>
      </c>
      <c r="N228" s="31">
        <v>8</v>
      </c>
      <c r="O228" s="125">
        <f t="shared" si="63"/>
        <v>260</v>
      </c>
      <c r="P228" s="35">
        <f t="shared" si="64"/>
        <v>845</v>
      </c>
    </row>
    <row r="229" spans="1:16" ht="15">
      <c r="A229" s="29">
        <f t="shared" si="65"/>
        <v>6</v>
      </c>
      <c r="B229" s="106" t="s">
        <v>246</v>
      </c>
      <c r="C229" s="106" t="s">
        <v>217</v>
      </c>
      <c r="D229" s="36" t="s">
        <v>28</v>
      </c>
      <c r="E229" s="36">
        <v>1.5</v>
      </c>
      <c r="F229" s="106">
        <v>1.5</v>
      </c>
      <c r="G229" s="36">
        <v>1</v>
      </c>
      <c r="H229" s="31">
        <v>8</v>
      </c>
      <c r="I229" s="124">
        <f t="shared" si="62"/>
        <v>6935</v>
      </c>
      <c r="J229" s="125">
        <v>0</v>
      </c>
      <c r="K229" s="34">
        <v>0</v>
      </c>
      <c r="L229" s="32">
        <f t="shared" si="61"/>
        <v>0</v>
      </c>
      <c r="M229" s="33">
        <v>3250</v>
      </c>
      <c r="N229" s="31">
        <v>8</v>
      </c>
      <c r="O229" s="125">
        <f t="shared" si="63"/>
        <v>260</v>
      </c>
      <c r="P229" s="35">
        <f t="shared" si="64"/>
        <v>845</v>
      </c>
    </row>
    <row r="230" spans="1:16" ht="15">
      <c r="A230" s="29">
        <f t="shared" si="65"/>
        <v>7</v>
      </c>
      <c r="B230" s="106" t="s">
        <v>247</v>
      </c>
      <c r="C230" s="106" t="s">
        <v>217</v>
      </c>
      <c r="D230" s="36" t="s">
        <v>28</v>
      </c>
      <c r="E230" s="36">
        <v>1.5</v>
      </c>
      <c r="F230" s="106">
        <v>1.5</v>
      </c>
      <c r="G230" s="36">
        <v>1</v>
      </c>
      <c r="H230" s="31">
        <v>8</v>
      </c>
      <c r="I230" s="124">
        <f t="shared" si="62"/>
        <v>6935</v>
      </c>
      <c r="J230" s="125">
        <v>0</v>
      </c>
      <c r="K230" s="34">
        <v>0</v>
      </c>
      <c r="L230" s="32">
        <f t="shared" si="61"/>
        <v>0</v>
      </c>
      <c r="M230" s="33">
        <v>3250</v>
      </c>
      <c r="N230" s="31">
        <v>8</v>
      </c>
      <c r="O230" s="125">
        <f t="shared" si="63"/>
        <v>260</v>
      </c>
      <c r="P230" s="35">
        <f t="shared" si="64"/>
        <v>845</v>
      </c>
    </row>
    <row r="231" spans="1:16" ht="15">
      <c r="A231" s="29">
        <f t="shared" si="65"/>
        <v>8</v>
      </c>
      <c r="B231" s="106" t="s">
        <v>248</v>
      </c>
      <c r="C231" s="106" t="s">
        <v>217</v>
      </c>
      <c r="D231" s="36" t="s">
        <v>28</v>
      </c>
      <c r="E231" s="36">
        <v>1.5</v>
      </c>
      <c r="F231" s="106">
        <v>1.5</v>
      </c>
      <c r="G231" s="36">
        <v>1</v>
      </c>
      <c r="H231" s="31">
        <v>8</v>
      </c>
      <c r="I231" s="124">
        <f t="shared" si="62"/>
        <v>6935</v>
      </c>
      <c r="J231" s="125">
        <v>0</v>
      </c>
      <c r="K231" s="34">
        <v>0</v>
      </c>
      <c r="L231" s="32">
        <f t="shared" si="61"/>
        <v>0</v>
      </c>
      <c r="M231" s="33">
        <v>3250</v>
      </c>
      <c r="N231" s="31">
        <v>8</v>
      </c>
      <c r="O231" s="125">
        <f t="shared" si="63"/>
        <v>260</v>
      </c>
      <c r="P231" s="35">
        <f t="shared" si="64"/>
        <v>845</v>
      </c>
    </row>
    <row r="232" spans="1:16" ht="15">
      <c r="A232" s="29">
        <f t="shared" si="65"/>
        <v>9</v>
      </c>
      <c r="B232" s="106" t="s">
        <v>249</v>
      </c>
      <c r="C232" s="106" t="s">
        <v>217</v>
      </c>
      <c r="D232" s="36" t="s">
        <v>28</v>
      </c>
      <c r="E232" s="36">
        <v>1.5</v>
      </c>
      <c r="F232" s="106">
        <v>1.5</v>
      </c>
      <c r="G232" s="36">
        <v>1</v>
      </c>
      <c r="H232" s="31">
        <v>8</v>
      </c>
      <c r="I232" s="124">
        <f t="shared" si="62"/>
        <v>6935</v>
      </c>
      <c r="J232" s="125">
        <v>0</v>
      </c>
      <c r="K232" s="34">
        <v>0</v>
      </c>
      <c r="L232" s="32">
        <f t="shared" si="61"/>
        <v>0</v>
      </c>
      <c r="M232" s="33">
        <v>3250</v>
      </c>
      <c r="N232" s="31">
        <v>8</v>
      </c>
      <c r="O232" s="125">
        <f t="shared" si="63"/>
        <v>260</v>
      </c>
      <c r="P232" s="35">
        <f t="shared" si="64"/>
        <v>845</v>
      </c>
    </row>
    <row r="233" spans="1:16" ht="15">
      <c r="A233" s="29">
        <f t="shared" si="65"/>
        <v>10</v>
      </c>
      <c r="B233" s="106" t="s">
        <v>250</v>
      </c>
      <c r="C233" s="106" t="s">
        <v>194</v>
      </c>
      <c r="D233" s="36" t="s">
        <v>28</v>
      </c>
      <c r="E233" s="36">
        <v>1.5</v>
      </c>
      <c r="F233" s="106">
        <v>1.5</v>
      </c>
      <c r="G233" s="36">
        <v>1</v>
      </c>
      <c r="H233" s="31">
        <v>8</v>
      </c>
      <c r="I233" s="124">
        <f t="shared" si="62"/>
        <v>6935</v>
      </c>
      <c r="J233" s="125">
        <v>0</v>
      </c>
      <c r="K233" s="34">
        <v>0</v>
      </c>
      <c r="L233" s="32">
        <f t="shared" si="61"/>
        <v>0</v>
      </c>
      <c r="M233" s="33">
        <v>3250</v>
      </c>
      <c r="N233" s="31">
        <v>8</v>
      </c>
      <c r="O233" s="125">
        <f t="shared" si="63"/>
        <v>260</v>
      </c>
      <c r="P233" s="35">
        <f t="shared" si="64"/>
        <v>845</v>
      </c>
    </row>
    <row r="234" spans="1:16" ht="15">
      <c r="A234" s="29">
        <f t="shared" si="65"/>
        <v>11</v>
      </c>
      <c r="B234" s="106" t="s">
        <v>251</v>
      </c>
      <c r="C234" s="106" t="s">
        <v>217</v>
      </c>
      <c r="D234" s="36" t="s">
        <v>28</v>
      </c>
      <c r="E234" s="36">
        <v>1.5</v>
      </c>
      <c r="F234" s="106">
        <v>1.5</v>
      </c>
      <c r="G234" s="36">
        <v>1</v>
      </c>
      <c r="H234" s="31">
        <v>0</v>
      </c>
      <c r="I234" s="124">
        <f t="shared" si="62"/>
        <v>6935</v>
      </c>
      <c r="J234" s="125">
        <v>0</v>
      </c>
      <c r="K234" s="34">
        <v>0</v>
      </c>
      <c r="L234" s="32">
        <f t="shared" si="61"/>
        <v>0</v>
      </c>
      <c r="M234" s="33">
        <v>3250</v>
      </c>
      <c r="N234" s="31">
        <v>8</v>
      </c>
      <c r="O234" s="125">
        <v>0</v>
      </c>
      <c r="P234" s="35">
        <f t="shared" si="64"/>
        <v>0</v>
      </c>
    </row>
    <row r="235" spans="1:16" ht="15">
      <c r="A235" s="29">
        <f t="shared" si="65"/>
        <v>12</v>
      </c>
      <c r="B235" s="106" t="s">
        <v>252</v>
      </c>
      <c r="C235" s="106" t="s">
        <v>217</v>
      </c>
      <c r="D235" s="36" t="s">
        <v>28</v>
      </c>
      <c r="E235" s="36">
        <v>1.5</v>
      </c>
      <c r="F235" s="106">
        <v>1.5</v>
      </c>
      <c r="G235" s="36">
        <v>1</v>
      </c>
      <c r="H235" s="31">
        <v>8</v>
      </c>
      <c r="I235" s="124">
        <f t="shared" si="62"/>
        <v>6935</v>
      </c>
      <c r="J235" s="125">
        <v>0</v>
      </c>
      <c r="K235" s="34">
        <v>0</v>
      </c>
      <c r="L235" s="32">
        <f>J235*K235/1000</f>
        <v>0</v>
      </c>
      <c r="M235" s="33">
        <v>3250</v>
      </c>
      <c r="N235" s="31">
        <v>8</v>
      </c>
      <c r="O235" s="125">
        <v>200</v>
      </c>
      <c r="P235" s="35">
        <f>+O235*M235/1000</f>
        <v>650</v>
      </c>
    </row>
    <row r="236" spans="1:16" ht="15">
      <c r="A236" s="29">
        <f t="shared" si="65"/>
        <v>13</v>
      </c>
      <c r="B236" s="106" t="s">
        <v>253</v>
      </c>
      <c r="C236" s="106" t="s">
        <v>217</v>
      </c>
      <c r="D236" s="36" t="s">
        <v>28</v>
      </c>
      <c r="E236" s="36">
        <v>1.5</v>
      </c>
      <c r="F236" s="106">
        <v>1.5</v>
      </c>
      <c r="G236" s="36">
        <v>1</v>
      </c>
      <c r="H236" s="31">
        <v>8</v>
      </c>
      <c r="I236" s="124">
        <v>6935</v>
      </c>
      <c r="J236" s="125">
        <v>626.89</v>
      </c>
      <c r="K236" s="34">
        <v>5264</v>
      </c>
      <c r="L236" s="32">
        <f t="shared" si="61"/>
        <v>3299.94896</v>
      </c>
      <c r="M236" s="33">
        <v>3250</v>
      </c>
      <c r="N236" s="31">
        <v>8</v>
      </c>
      <c r="O236" s="125">
        <v>200</v>
      </c>
      <c r="P236" s="35">
        <f t="shared" si="64"/>
        <v>650</v>
      </c>
    </row>
    <row r="237" spans="1:16" ht="15">
      <c r="A237" s="325">
        <f t="shared" si="65"/>
        <v>14</v>
      </c>
      <c r="B237" s="327" t="s">
        <v>254</v>
      </c>
      <c r="C237" s="106" t="s">
        <v>217</v>
      </c>
      <c r="D237" s="36" t="s">
        <v>28</v>
      </c>
      <c r="E237" s="36">
        <v>1.5</v>
      </c>
      <c r="F237" s="106">
        <v>1.5</v>
      </c>
      <c r="G237" s="36">
        <v>1</v>
      </c>
      <c r="H237" s="31">
        <v>8</v>
      </c>
      <c r="I237" s="124">
        <f t="shared" si="62"/>
        <v>6935</v>
      </c>
      <c r="J237" s="125">
        <v>0</v>
      </c>
      <c r="K237" s="34">
        <v>0</v>
      </c>
      <c r="L237" s="32">
        <f t="shared" si="61"/>
        <v>0</v>
      </c>
      <c r="M237" s="33">
        <v>3250</v>
      </c>
      <c r="N237" s="31">
        <v>8</v>
      </c>
      <c r="O237" s="125">
        <f t="shared" si="63"/>
        <v>260</v>
      </c>
      <c r="P237" s="35">
        <f t="shared" si="64"/>
        <v>845</v>
      </c>
    </row>
    <row r="238" spans="1:16" ht="15">
      <c r="A238" s="325"/>
      <c r="B238" s="327"/>
      <c r="C238" s="106" t="s">
        <v>194</v>
      </c>
      <c r="D238" s="36">
        <v>0</v>
      </c>
      <c r="E238" s="36">
        <v>0</v>
      </c>
      <c r="F238" s="106">
        <v>1.5</v>
      </c>
      <c r="G238" s="36">
        <v>1</v>
      </c>
      <c r="H238" s="31">
        <v>8</v>
      </c>
      <c r="I238" s="124">
        <f t="shared" si="62"/>
        <v>6935</v>
      </c>
      <c r="J238" s="125">
        <v>0</v>
      </c>
      <c r="K238" s="34">
        <v>0</v>
      </c>
      <c r="L238" s="32">
        <f t="shared" si="61"/>
        <v>0</v>
      </c>
      <c r="M238" s="33">
        <v>3250</v>
      </c>
      <c r="N238" s="31">
        <v>8</v>
      </c>
      <c r="O238" s="125">
        <f t="shared" si="63"/>
        <v>260</v>
      </c>
      <c r="P238" s="35">
        <f t="shared" si="64"/>
        <v>845</v>
      </c>
    </row>
    <row r="239" spans="1:16" ht="15">
      <c r="A239" s="29">
        <v>15</v>
      </c>
      <c r="B239" s="106" t="s">
        <v>255</v>
      </c>
      <c r="C239" s="106" t="s">
        <v>217</v>
      </c>
      <c r="D239" s="36" t="s">
        <v>28</v>
      </c>
      <c r="E239" s="36">
        <v>1.5</v>
      </c>
      <c r="F239" s="106">
        <v>1.5</v>
      </c>
      <c r="G239" s="36">
        <v>1</v>
      </c>
      <c r="H239" s="31">
        <v>8</v>
      </c>
      <c r="I239" s="124">
        <f t="shared" si="62"/>
        <v>6935</v>
      </c>
      <c r="J239" s="125">
        <v>542.8</v>
      </c>
      <c r="K239" s="34">
        <v>9000</v>
      </c>
      <c r="L239" s="32">
        <f t="shared" si="61"/>
        <v>4885.2</v>
      </c>
      <c r="M239" s="33">
        <v>3250</v>
      </c>
      <c r="N239" s="31">
        <v>8</v>
      </c>
      <c r="O239" s="125">
        <f t="shared" si="63"/>
        <v>260</v>
      </c>
      <c r="P239" s="35">
        <f t="shared" si="64"/>
        <v>845</v>
      </c>
    </row>
    <row r="240" spans="1:16" ht="15">
      <c r="A240" s="29">
        <f t="shared" si="65"/>
        <v>16</v>
      </c>
      <c r="B240" s="106" t="s">
        <v>256</v>
      </c>
      <c r="C240" s="106" t="s">
        <v>194</v>
      </c>
      <c r="D240" s="36" t="s">
        <v>28</v>
      </c>
      <c r="E240" s="36">
        <v>1.5</v>
      </c>
      <c r="F240" s="106">
        <v>1.5</v>
      </c>
      <c r="G240" s="36">
        <v>1</v>
      </c>
      <c r="H240" s="31">
        <v>8</v>
      </c>
      <c r="I240" s="124">
        <f t="shared" si="62"/>
        <v>6935</v>
      </c>
      <c r="J240" s="125">
        <v>0</v>
      </c>
      <c r="K240" s="34">
        <v>0</v>
      </c>
      <c r="L240" s="32">
        <f t="shared" si="61"/>
        <v>0</v>
      </c>
      <c r="M240" s="33">
        <v>3250</v>
      </c>
      <c r="N240" s="31">
        <v>8</v>
      </c>
      <c r="O240" s="125">
        <v>0</v>
      </c>
      <c r="P240" s="35">
        <f t="shared" si="64"/>
        <v>0</v>
      </c>
    </row>
    <row r="241" spans="1:16" ht="15">
      <c r="A241" s="29">
        <f t="shared" si="65"/>
        <v>17</v>
      </c>
      <c r="B241" s="106" t="s">
        <v>257</v>
      </c>
      <c r="C241" s="106" t="s">
        <v>217</v>
      </c>
      <c r="D241" s="36" t="s">
        <v>28</v>
      </c>
      <c r="E241" s="36">
        <v>1.5</v>
      </c>
      <c r="F241" s="106">
        <v>1.5</v>
      </c>
      <c r="G241" s="36">
        <v>1</v>
      </c>
      <c r="H241" s="31">
        <v>8</v>
      </c>
      <c r="I241" s="124">
        <f t="shared" si="62"/>
        <v>6935</v>
      </c>
      <c r="J241" s="125">
        <v>0</v>
      </c>
      <c r="K241" s="34">
        <v>0</v>
      </c>
      <c r="L241" s="32">
        <f>J241*K241/1000</f>
        <v>0</v>
      </c>
      <c r="M241" s="33">
        <v>3250</v>
      </c>
      <c r="N241" s="31">
        <v>8</v>
      </c>
      <c r="O241" s="125">
        <f t="shared" si="63"/>
        <v>260</v>
      </c>
      <c r="P241" s="35">
        <f>+O241*M241/1000</f>
        <v>845</v>
      </c>
    </row>
    <row r="242" spans="1:16" ht="15">
      <c r="A242" s="29">
        <f t="shared" si="65"/>
        <v>18</v>
      </c>
      <c r="B242" s="106" t="s">
        <v>258</v>
      </c>
      <c r="C242" s="106" t="s">
        <v>217</v>
      </c>
      <c r="D242" s="36" t="s">
        <v>28</v>
      </c>
      <c r="E242" s="36">
        <v>1.5</v>
      </c>
      <c r="F242" s="106">
        <v>1.5</v>
      </c>
      <c r="G242" s="36">
        <v>1</v>
      </c>
      <c r="H242" s="31">
        <v>8</v>
      </c>
      <c r="I242" s="124">
        <f t="shared" si="62"/>
        <v>6935</v>
      </c>
      <c r="J242" s="125">
        <v>0</v>
      </c>
      <c r="K242" s="34">
        <v>0</v>
      </c>
      <c r="L242" s="32">
        <f>J242*K242/1000</f>
        <v>0</v>
      </c>
      <c r="M242" s="33">
        <v>3250</v>
      </c>
      <c r="N242" s="31">
        <v>8</v>
      </c>
      <c r="O242" s="125">
        <v>220</v>
      </c>
      <c r="P242" s="35">
        <f>+O242*M242/1000</f>
        <v>715</v>
      </c>
    </row>
    <row r="243" spans="1:16" ht="15">
      <c r="A243" s="29">
        <f t="shared" si="65"/>
        <v>19</v>
      </c>
      <c r="B243" s="106" t="s">
        <v>259</v>
      </c>
      <c r="C243" s="106" t="s">
        <v>260</v>
      </c>
      <c r="D243" s="36" t="s">
        <v>28</v>
      </c>
      <c r="E243" s="36">
        <v>1.5</v>
      </c>
      <c r="F243" s="129">
        <v>1.5</v>
      </c>
      <c r="G243" s="36">
        <v>1</v>
      </c>
      <c r="H243" s="31">
        <v>11.3</v>
      </c>
      <c r="I243" s="124">
        <f t="shared" si="62"/>
        <v>6935</v>
      </c>
      <c r="J243" s="125">
        <v>0</v>
      </c>
      <c r="K243" s="34">
        <v>0</v>
      </c>
      <c r="L243" s="32">
        <f>J243*K243/1000</f>
        <v>0</v>
      </c>
      <c r="M243" s="33">
        <v>3250</v>
      </c>
      <c r="N243" s="31">
        <v>11.3</v>
      </c>
      <c r="O243" s="125">
        <f t="shared" si="63"/>
        <v>367.25</v>
      </c>
      <c r="P243" s="35">
        <f>+O243*M243/1000</f>
        <v>1193.5625</v>
      </c>
    </row>
    <row r="244" spans="1:16" ht="15.75" thickBot="1">
      <c r="A244" s="37">
        <f t="shared" si="65"/>
        <v>20</v>
      </c>
      <c r="B244" s="107" t="s">
        <v>261</v>
      </c>
      <c r="C244" s="107" t="s">
        <v>217</v>
      </c>
      <c r="D244" s="39" t="s">
        <v>28</v>
      </c>
      <c r="E244" s="39">
        <v>1.5</v>
      </c>
      <c r="F244" s="107">
        <v>1.5</v>
      </c>
      <c r="G244" s="39">
        <v>1</v>
      </c>
      <c r="H244" s="31">
        <v>8</v>
      </c>
      <c r="I244" s="124">
        <f t="shared" si="62"/>
        <v>6935</v>
      </c>
      <c r="J244" s="125">
        <v>0</v>
      </c>
      <c r="K244" s="34">
        <v>0</v>
      </c>
      <c r="L244" s="32">
        <f>J244*K244/1000</f>
        <v>0</v>
      </c>
      <c r="M244" s="33">
        <v>3250</v>
      </c>
      <c r="N244" s="31">
        <v>8</v>
      </c>
      <c r="O244" s="125">
        <f t="shared" si="63"/>
        <v>260</v>
      </c>
      <c r="P244" s="35">
        <f>+O244*M244/1000</f>
        <v>845</v>
      </c>
    </row>
    <row r="245" spans="1:16" ht="15.75" thickBot="1">
      <c r="A245" s="301" t="s">
        <v>262</v>
      </c>
      <c r="B245" s="302"/>
      <c r="C245" s="14" t="s">
        <v>0</v>
      </c>
      <c r="D245" s="14" t="s">
        <v>20</v>
      </c>
      <c r="E245" s="14" t="s">
        <v>20</v>
      </c>
      <c r="F245" s="14" t="s">
        <v>20</v>
      </c>
      <c r="G245" s="14">
        <f>SUM(G246:G261)</f>
        <v>16</v>
      </c>
      <c r="H245" s="14" t="s">
        <v>20</v>
      </c>
      <c r="I245" s="18">
        <f aca="true" t="shared" si="66" ref="I245:N245">+SUM(I246:I261)</f>
        <v>108360</v>
      </c>
      <c r="J245" s="18">
        <f t="shared" si="66"/>
        <v>149</v>
      </c>
      <c r="K245" s="18">
        <f t="shared" si="66"/>
        <v>25296</v>
      </c>
      <c r="L245" s="18">
        <f t="shared" si="66"/>
        <v>1902.504</v>
      </c>
      <c r="M245" s="18">
        <f t="shared" si="66"/>
        <v>48750</v>
      </c>
      <c r="N245" s="18">
        <f t="shared" si="66"/>
        <v>146.40000000000003</v>
      </c>
      <c r="O245" s="18">
        <f>+SUM(O246:O261)</f>
        <v>14248.75</v>
      </c>
      <c r="P245" s="20">
        <f>+SUM(P246:P261)</f>
        <v>46308.4375</v>
      </c>
    </row>
    <row r="246" spans="1:16" ht="15">
      <c r="A246" s="46">
        <v>1</v>
      </c>
      <c r="B246" s="311" t="s">
        <v>263</v>
      </c>
      <c r="C246" s="47" t="s">
        <v>33</v>
      </c>
      <c r="D246" s="47" t="s">
        <v>32</v>
      </c>
      <c r="E246" s="47">
        <v>1.5</v>
      </c>
      <c r="F246" s="47">
        <v>1.5</v>
      </c>
      <c r="G246" s="47">
        <v>1</v>
      </c>
      <c r="H246" s="23">
        <v>13</v>
      </c>
      <c r="I246" s="24">
        <v>7560</v>
      </c>
      <c r="J246" s="24">
        <v>100</v>
      </c>
      <c r="K246" s="24">
        <v>13000</v>
      </c>
      <c r="L246" s="70">
        <f aca="true" t="shared" si="67" ref="L246:L261">J246*K246/1000</f>
        <v>1300</v>
      </c>
      <c r="M246" s="71">
        <v>3250</v>
      </c>
      <c r="N246" s="71">
        <v>14</v>
      </c>
      <c r="O246" s="24">
        <f>925+197</f>
        <v>1122</v>
      </c>
      <c r="P246" s="72">
        <f>+O246*M246/1000</f>
        <v>3646.5</v>
      </c>
    </row>
    <row r="247" spans="1:16" ht="15">
      <c r="A247" s="29">
        <f>+A246+1</f>
        <v>2</v>
      </c>
      <c r="B247" s="309"/>
      <c r="C247" s="31" t="s">
        <v>264</v>
      </c>
      <c r="D247" s="31" t="s">
        <v>28</v>
      </c>
      <c r="E247" s="31">
        <v>1.5</v>
      </c>
      <c r="F247" s="31">
        <v>1.5</v>
      </c>
      <c r="G247" s="31">
        <v>1</v>
      </c>
      <c r="H247" s="31">
        <v>9</v>
      </c>
      <c r="I247" s="4">
        <v>6720</v>
      </c>
      <c r="J247" s="5">
        <v>49</v>
      </c>
      <c r="K247" s="5">
        <v>12296</v>
      </c>
      <c r="L247" s="6">
        <f t="shared" si="67"/>
        <v>602.504</v>
      </c>
      <c r="M247" s="7">
        <v>3250</v>
      </c>
      <c r="N247" s="8">
        <v>10.2</v>
      </c>
      <c r="O247" s="4">
        <f>516+234</f>
        <v>750</v>
      </c>
      <c r="P247" s="9">
        <f>+O247*M247/1000</f>
        <v>2437.5</v>
      </c>
    </row>
    <row r="248" spans="1:16" ht="15">
      <c r="A248" s="29">
        <f aca="true" t="shared" si="68" ref="A248:A261">+A247+1</f>
        <v>3</v>
      </c>
      <c r="B248" s="309"/>
      <c r="C248" s="31" t="s">
        <v>264</v>
      </c>
      <c r="D248" s="31" t="s">
        <v>28</v>
      </c>
      <c r="E248" s="31">
        <v>1.5</v>
      </c>
      <c r="F248" s="31">
        <v>1.5</v>
      </c>
      <c r="G248" s="31">
        <v>1</v>
      </c>
      <c r="H248" s="31">
        <v>9</v>
      </c>
      <c r="I248" s="4">
        <v>6720</v>
      </c>
      <c r="J248" s="5">
        <v>0</v>
      </c>
      <c r="K248" s="5">
        <v>0</v>
      </c>
      <c r="L248" s="6">
        <f t="shared" si="67"/>
        <v>0</v>
      </c>
      <c r="M248" s="7">
        <v>0</v>
      </c>
      <c r="N248" s="8">
        <v>0</v>
      </c>
      <c r="O248" s="4">
        <v>0</v>
      </c>
      <c r="P248" s="9">
        <f aca="true" t="shared" si="69" ref="P248:P261">+O248*M248/1000</f>
        <v>0</v>
      </c>
    </row>
    <row r="249" spans="1:16" ht="15">
      <c r="A249" s="29">
        <f t="shared" si="68"/>
        <v>4</v>
      </c>
      <c r="B249" s="36" t="s">
        <v>265</v>
      </c>
      <c r="C249" s="31" t="s">
        <v>42</v>
      </c>
      <c r="D249" s="31" t="s">
        <v>28</v>
      </c>
      <c r="E249" s="31">
        <v>1.5</v>
      </c>
      <c r="F249" s="31">
        <v>1.5</v>
      </c>
      <c r="G249" s="31">
        <v>1</v>
      </c>
      <c r="H249" s="31">
        <v>9</v>
      </c>
      <c r="I249" s="4">
        <v>6720</v>
      </c>
      <c r="J249" s="5">
        <v>0</v>
      </c>
      <c r="K249" s="5">
        <v>0</v>
      </c>
      <c r="L249" s="6">
        <f t="shared" si="67"/>
        <v>0</v>
      </c>
      <c r="M249" s="7">
        <v>3250</v>
      </c>
      <c r="N249" s="8">
        <v>9.4</v>
      </c>
      <c r="O249" s="4">
        <v>568</v>
      </c>
      <c r="P249" s="9">
        <f t="shared" si="69"/>
        <v>1846</v>
      </c>
    </row>
    <row r="250" spans="1:16" ht="15">
      <c r="A250" s="29">
        <f t="shared" si="68"/>
        <v>5</v>
      </c>
      <c r="B250" s="36" t="s">
        <v>266</v>
      </c>
      <c r="C250" s="31" t="s">
        <v>42</v>
      </c>
      <c r="D250" s="31" t="s">
        <v>28</v>
      </c>
      <c r="E250" s="31">
        <v>1.5</v>
      </c>
      <c r="F250" s="31">
        <v>1.5</v>
      </c>
      <c r="G250" s="31">
        <v>1</v>
      </c>
      <c r="H250" s="31">
        <v>9</v>
      </c>
      <c r="I250" s="4">
        <v>6720</v>
      </c>
      <c r="J250" s="5">
        <v>0</v>
      </c>
      <c r="K250" s="5">
        <v>0</v>
      </c>
      <c r="L250" s="6">
        <f t="shared" si="67"/>
        <v>0</v>
      </c>
      <c r="M250" s="7">
        <v>3250</v>
      </c>
      <c r="N250" s="8">
        <v>9.4</v>
      </c>
      <c r="O250" s="4">
        <v>600</v>
      </c>
      <c r="P250" s="9">
        <f t="shared" si="69"/>
        <v>1950</v>
      </c>
    </row>
    <row r="251" spans="1:16" ht="15">
      <c r="A251" s="29">
        <f t="shared" si="68"/>
        <v>6</v>
      </c>
      <c r="B251" s="36" t="s">
        <v>267</v>
      </c>
      <c r="C251" s="31" t="s">
        <v>42</v>
      </c>
      <c r="D251" s="31" t="s">
        <v>28</v>
      </c>
      <c r="E251" s="31">
        <v>1.5</v>
      </c>
      <c r="F251" s="31">
        <v>1.5</v>
      </c>
      <c r="G251" s="31">
        <v>1</v>
      </c>
      <c r="H251" s="31">
        <v>9</v>
      </c>
      <c r="I251" s="4">
        <v>6720</v>
      </c>
      <c r="J251" s="5">
        <v>0</v>
      </c>
      <c r="K251" s="5">
        <v>0</v>
      </c>
      <c r="L251" s="6">
        <f t="shared" si="67"/>
        <v>0</v>
      </c>
      <c r="M251" s="7">
        <v>3250</v>
      </c>
      <c r="N251" s="8">
        <v>9.4</v>
      </c>
      <c r="O251" s="4">
        <v>778</v>
      </c>
      <c r="P251" s="9">
        <f t="shared" si="69"/>
        <v>2528.5</v>
      </c>
    </row>
    <row r="252" spans="1:16" ht="15">
      <c r="A252" s="29">
        <f t="shared" si="68"/>
        <v>7</v>
      </c>
      <c r="B252" s="36" t="s">
        <v>268</v>
      </c>
      <c r="C252" s="31" t="s">
        <v>42</v>
      </c>
      <c r="D252" s="36" t="s">
        <v>28</v>
      </c>
      <c r="E252" s="36">
        <v>1.5</v>
      </c>
      <c r="F252" s="31">
        <v>1.5</v>
      </c>
      <c r="G252" s="36">
        <v>1</v>
      </c>
      <c r="H252" s="31">
        <v>9</v>
      </c>
      <c r="I252" s="4">
        <v>6720</v>
      </c>
      <c r="J252" s="5">
        <v>0</v>
      </c>
      <c r="K252" s="5">
        <v>0</v>
      </c>
      <c r="L252" s="6">
        <f t="shared" si="67"/>
        <v>0</v>
      </c>
      <c r="M252" s="7">
        <v>3250</v>
      </c>
      <c r="N252" s="8">
        <v>9.4</v>
      </c>
      <c r="O252" s="4">
        <v>1130</v>
      </c>
      <c r="P252" s="9">
        <f t="shared" si="69"/>
        <v>3672.5</v>
      </c>
    </row>
    <row r="253" spans="1:16" ht="15">
      <c r="A253" s="29">
        <f t="shared" si="68"/>
        <v>8</v>
      </c>
      <c r="B253" s="36" t="s">
        <v>269</v>
      </c>
      <c r="C253" s="31" t="s">
        <v>42</v>
      </c>
      <c r="D253" s="36" t="s">
        <v>28</v>
      </c>
      <c r="E253" s="36">
        <v>1.5</v>
      </c>
      <c r="F253" s="31">
        <v>1.5</v>
      </c>
      <c r="G253" s="36">
        <v>1</v>
      </c>
      <c r="H253" s="31">
        <v>9</v>
      </c>
      <c r="I253" s="4">
        <v>6720</v>
      </c>
      <c r="J253" s="5">
        <v>0</v>
      </c>
      <c r="K253" s="5">
        <v>0</v>
      </c>
      <c r="L253" s="6">
        <f t="shared" si="67"/>
        <v>0</v>
      </c>
      <c r="M253" s="7">
        <v>3250</v>
      </c>
      <c r="N253" s="8">
        <v>9.4</v>
      </c>
      <c r="O253" s="4">
        <v>325</v>
      </c>
      <c r="P253" s="9">
        <f t="shared" si="69"/>
        <v>1056.25</v>
      </c>
    </row>
    <row r="254" spans="1:16" ht="15">
      <c r="A254" s="29">
        <f t="shared" si="68"/>
        <v>9</v>
      </c>
      <c r="B254" s="36" t="s">
        <v>270</v>
      </c>
      <c r="C254" s="31" t="s">
        <v>42</v>
      </c>
      <c r="D254" s="36" t="s">
        <v>28</v>
      </c>
      <c r="E254" s="36">
        <v>1.5</v>
      </c>
      <c r="F254" s="31">
        <v>1.5</v>
      </c>
      <c r="G254" s="36">
        <v>1</v>
      </c>
      <c r="H254" s="31">
        <v>9</v>
      </c>
      <c r="I254" s="4">
        <v>6720</v>
      </c>
      <c r="J254" s="5">
        <v>0</v>
      </c>
      <c r="K254" s="5">
        <v>0</v>
      </c>
      <c r="L254" s="6">
        <f t="shared" si="67"/>
        <v>0</v>
      </c>
      <c r="M254" s="7">
        <v>3250</v>
      </c>
      <c r="N254" s="8">
        <v>9.4</v>
      </c>
      <c r="O254" s="4">
        <v>696</v>
      </c>
      <c r="P254" s="9">
        <f t="shared" si="69"/>
        <v>2262</v>
      </c>
    </row>
    <row r="255" spans="1:16" ht="15">
      <c r="A255" s="29">
        <f t="shared" si="68"/>
        <v>10</v>
      </c>
      <c r="B255" s="36" t="s">
        <v>271</v>
      </c>
      <c r="C255" s="31" t="s">
        <v>42</v>
      </c>
      <c r="D255" s="36" t="s">
        <v>28</v>
      </c>
      <c r="E255" s="36">
        <v>1.5</v>
      </c>
      <c r="F255" s="31">
        <v>1.5</v>
      </c>
      <c r="G255" s="36">
        <v>1</v>
      </c>
      <c r="H255" s="31">
        <v>9</v>
      </c>
      <c r="I255" s="4">
        <v>6720</v>
      </c>
      <c r="J255" s="5">
        <v>0</v>
      </c>
      <c r="K255" s="5">
        <v>0</v>
      </c>
      <c r="L255" s="6">
        <f t="shared" si="67"/>
        <v>0</v>
      </c>
      <c r="M255" s="7">
        <v>3250</v>
      </c>
      <c r="N255" s="8">
        <v>9.4</v>
      </c>
      <c r="O255" s="4">
        <v>790</v>
      </c>
      <c r="P255" s="9">
        <f t="shared" si="69"/>
        <v>2567.5</v>
      </c>
    </row>
    <row r="256" spans="1:16" ht="15">
      <c r="A256" s="29">
        <f t="shared" si="68"/>
        <v>11</v>
      </c>
      <c r="B256" s="36" t="s">
        <v>272</v>
      </c>
      <c r="C256" s="31" t="s">
        <v>42</v>
      </c>
      <c r="D256" s="36" t="s">
        <v>28</v>
      </c>
      <c r="E256" s="36">
        <v>1.5</v>
      </c>
      <c r="F256" s="31">
        <v>1.5</v>
      </c>
      <c r="G256" s="36">
        <v>1</v>
      </c>
      <c r="H256" s="31">
        <v>9</v>
      </c>
      <c r="I256" s="4">
        <v>6720</v>
      </c>
      <c r="J256" s="5">
        <v>0</v>
      </c>
      <c r="K256" s="5">
        <v>0</v>
      </c>
      <c r="L256" s="6">
        <f t="shared" si="67"/>
        <v>0</v>
      </c>
      <c r="M256" s="7">
        <v>3250</v>
      </c>
      <c r="N256" s="8">
        <v>9.4</v>
      </c>
      <c r="O256" s="4">
        <v>858</v>
      </c>
      <c r="P256" s="9">
        <f t="shared" si="69"/>
        <v>2788.5</v>
      </c>
    </row>
    <row r="257" spans="1:16" ht="15">
      <c r="A257" s="29">
        <f t="shared" si="68"/>
        <v>12</v>
      </c>
      <c r="B257" s="36" t="s">
        <v>273</v>
      </c>
      <c r="C257" s="31" t="s">
        <v>42</v>
      </c>
      <c r="D257" s="36" t="s">
        <v>28</v>
      </c>
      <c r="E257" s="36">
        <v>1.5</v>
      </c>
      <c r="F257" s="31">
        <v>1.5</v>
      </c>
      <c r="G257" s="36">
        <v>1</v>
      </c>
      <c r="H257" s="31">
        <v>9</v>
      </c>
      <c r="I257" s="4">
        <v>6720</v>
      </c>
      <c r="J257" s="5">
        <v>0</v>
      </c>
      <c r="K257" s="5">
        <v>0</v>
      </c>
      <c r="L257" s="6">
        <f t="shared" si="67"/>
        <v>0</v>
      </c>
      <c r="M257" s="7">
        <v>3250</v>
      </c>
      <c r="N257" s="8">
        <v>9.4</v>
      </c>
      <c r="O257" s="4">
        <v>714</v>
      </c>
      <c r="P257" s="9">
        <f t="shared" si="69"/>
        <v>2320.5</v>
      </c>
    </row>
    <row r="258" spans="1:16" ht="15">
      <c r="A258" s="29">
        <f t="shared" si="68"/>
        <v>13</v>
      </c>
      <c r="B258" s="36" t="s">
        <v>274</v>
      </c>
      <c r="C258" s="31" t="s">
        <v>42</v>
      </c>
      <c r="D258" s="36" t="s">
        <v>28</v>
      </c>
      <c r="E258" s="36">
        <v>1.5</v>
      </c>
      <c r="F258" s="31">
        <v>1.5</v>
      </c>
      <c r="G258" s="36">
        <v>1</v>
      </c>
      <c r="H258" s="31">
        <v>9</v>
      </c>
      <c r="I258" s="4">
        <v>6720</v>
      </c>
      <c r="J258" s="5">
        <v>0</v>
      </c>
      <c r="K258" s="5">
        <v>0</v>
      </c>
      <c r="L258" s="6">
        <f t="shared" si="67"/>
        <v>0</v>
      </c>
      <c r="M258" s="7">
        <v>3250</v>
      </c>
      <c r="N258" s="8">
        <v>9.4</v>
      </c>
      <c r="O258" s="4">
        <f>1164</f>
        <v>1164</v>
      </c>
      <c r="P258" s="9">
        <f t="shared" si="69"/>
        <v>3783</v>
      </c>
    </row>
    <row r="259" spans="1:16" ht="15">
      <c r="A259" s="29">
        <f t="shared" si="68"/>
        <v>14</v>
      </c>
      <c r="B259" s="36" t="s">
        <v>275</v>
      </c>
      <c r="C259" s="31" t="s">
        <v>42</v>
      </c>
      <c r="D259" s="36" t="s">
        <v>28</v>
      </c>
      <c r="E259" s="36">
        <v>1.5</v>
      </c>
      <c r="F259" s="31">
        <v>1.5</v>
      </c>
      <c r="G259" s="36">
        <v>1</v>
      </c>
      <c r="H259" s="31">
        <v>9</v>
      </c>
      <c r="I259" s="4">
        <v>6720</v>
      </c>
      <c r="J259" s="5">
        <v>0</v>
      </c>
      <c r="K259" s="5">
        <v>0</v>
      </c>
      <c r="L259" s="6">
        <f t="shared" si="67"/>
        <v>0</v>
      </c>
      <c r="M259" s="7">
        <v>3250</v>
      </c>
      <c r="N259" s="8">
        <v>9.4</v>
      </c>
      <c r="O259" s="4">
        <v>1299</v>
      </c>
      <c r="P259" s="9">
        <f t="shared" si="69"/>
        <v>4221.75</v>
      </c>
    </row>
    <row r="260" spans="1:16" ht="15">
      <c r="A260" s="29">
        <f t="shared" si="68"/>
        <v>15</v>
      </c>
      <c r="B260" s="36" t="s">
        <v>276</v>
      </c>
      <c r="C260" s="31" t="s">
        <v>42</v>
      </c>
      <c r="D260" s="36" t="s">
        <v>28</v>
      </c>
      <c r="E260" s="36">
        <v>1.5</v>
      </c>
      <c r="F260" s="31">
        <v>1.5</v>
      </c>
      <c r="G260" s="36">
        <v>1</v>
      </c>
      <c r="H260" s="31">
        <v>9</v>
      </c>
      <c r="I260" s="4">
        <v>6720</v>
      </c>
      <c r="J260" s="5">
        <v>0</v>
      </c>
      <c r="K260" s="5">
        <v>0</v>
      </c>
      <c r="L260" s="6">
        <f t="shared" si="67"/>
        <v>0</v>
      </c>
      <c r="M260" s="7">
        <v>3250</v>
      </c>
      <c r="N260" s="8">
        <v>9.4</v>
      </c>
      <c r="O260" s="4">
        <v>2804.75</v>
      </c>
      <c r="P260" s="9">
        <f t="shared" si="69"/>
        <v>9115.4375</v>
      </c>
    </row>
    <row r="261" spans="1:16" ht="15.75" thickBot="1">
      <c r="A261" s="37">
        <f t="shared" si="68"/>
        <v>16</v>
      </c>
      <c r="B261" s="39" t="s">
        <v>277</v>
      </c>
      <c r="C261" s="39" t="s">
        <v>42</v>
      </c>
      <c r="D261" s="39" t="s">
        <v>28</v>
      </c>
      <c r="E261" s="39">
        <v>1.5</v>
      </c>
      <c r="F261" s="40">
        <v>1.5</v>
      </c>
      <c r="G261" s="39">
        <v>1</v>
      </c>
      <c r="H261" s="76">
        <v>9</v>
      </c>
      <c r="I261" s="61">
        <v>6720</v>
      </c>
      <c r="J261" s="130">
        <v>0</v>
      </c>
      <c r="K261" s="130">
        <v>0</v>
      </c>
      <c r="L261" s="78">
        <f t="shared" si="67"/>
        <v>0</v>
      </c>
      <c r="M261" s="88">
        <v>3250</v>
      </c>
      <c r="N261" s="79">
        <v>9.4</v>
      </c>
      <c r="O261" s="61">
        <v>650</v>
      </c>
      <c r="P261" s="81">
        <f t="shared" si="69"/>
        <v>2112.5</v>
      </c>
    </row>
    <row r="262" spans="1:16" ht="15.75" thickBot="1">
      <c r="A262" s="301" t="s">
        <v>278</v>
      </c>
      <c r="B262" s="302"/>
      <c r="C262" s="14" t="s">
        <v>0</v>
      </c>
      <c r="D262" s="14" t="s">
        <v>20</v>
      </c>
      <c r="E262" s="14" t="s">
        <v>20</v>
      </c>
      <c r="F262" s="14" t="s">
        <v>20</v>
      </c>
      <c r="G262" s="14">
        <f>SUM(G263:G282)</f>
        <v>20</v>
      </c>
      <c r="H262" s="14" t="s">
        <v>20</v>
      </c>
      <c r="I262" s="18">
        <f>SUM(I263:I282)</f>
        <v>136195.4</v>
      </c>
      <c r="J262" s="18">
        <f>SUM(J263:J282)</f>
        <v>3031.9966</v>
      </c>
      <c r="K262" s="18">
        <f>SUM(K263:K282)</f>
        <v>37500</v>
      </c>
      <c r="L262" s="18">
        <f>SUM(L263:L282)</f>
        <v>37899.957500000004</v>
      </c>
      <c r="M262" s="18">
        <f aca="true" t="shared" si="70" ref="M262:N262">SUM(M263:M282)</f>
        <v>55250</v>
      </c>
      <c r="N262" s="18">
        <f t="shared" si="70"/>
        <v>189.39999999999998</v>
      </c>
      <c r="O262" s="18">
        <f>+SUM(O263:O282)</f>
        <v>22685.730370000005</v>
      </c>
      <c r="P262" s="20">
        <f>+SUM(P263:P282)</f>
        <v>73728.62370249999</v>
      </c>
    </row>
    <row r="263" spans="1:16" ht="15">
      <c r="A263" s="46">
        <v>1</v>
      </c>
      <c r="B263" s="311" t="s">
        <v>279</v>
      </c>
      <c r="C263" s="47" t="s">
        <v>280</v>
      </c>
      <c r="D263" s="47" t="s">
        <v>32</v>
      </c>
      <c r="E263" s="47">
        <v>1.5</v>
      </c>
      <c r="F263" s="47" t="s">
        <v>281</v>
      </c>
      <c r="G263" s="47">
        <v>1</v>
      </c>
      <c r="H263" s="47">
        <v>15.4</v>
      </c>
      <c r="I263" s="5">
        <f>7990*1</f>
        <v>7990</v>
      </c>
      <c r="J263" s="5">
        <f>I263*H263/100</f>
        <v>1230.46</v>
      </c>
      <c r="K263" s="5">
        <v>12500</v>
      </c>
      <c r="L263" s="89">
        <f>J263*K263/1000</f>
        <v>15380.75</v>
      </c>
      <c r="M263" s="7">
        <v>0</v>
      </c>
      <c r="N263" s="131">
        <v>0</v>
      </c>
      <c r="O263" s="5">
        <v>0</v>
      </c>
      <c r="P263" s="99">
        <f>+O263*M263/1000</f>
        <v>0</v>
      </c>
    </row>
    <row r="264" spans="1:16" ht="15">
      <c r="A264" s="29">
        <f>+A263+1</f>
        <v>2</v>
      </c>
      <c r="B264" s="309"/>
      <c r="C264" s="31" t="s">
        <v>282</v>
      </c>
      <c r="D264" s="31" t="s">
        <v>28</v>
      </c>
      <c r="E264" s="31">
        <v>1.5</v>
      </c>
      <c r="F264" s="31" t="s">
        <v>283</v>
      </c>
      <c r="G264" s="31">
        <v>1</v>
      </c>
      <c r="H264" s="31">
        <v>12.9</v>
      </c>
      <c r="I264" s="4">
        <f>6970.4*1</f>
        <v>6970.4</v>
      </c>
      <c r="J264" s="5">
        <f>I264*H264/100</f>
        <v>899.1816</v>
      </c>
      <c r="K264" s="4">
        <v>12500</v>
      </c>
      <c r="L264" s="6">
        <f aca="true" t="shared" si="71" ref="L264:L281">J264*K264/1000</f>
        <v>11239.77</v>
      </c>
      <c r="M264" s="7">
        <v>0</v>
      </c>
      <c r="N264" s="131">
        <v>0</v>
      </c>
      <c r="O264" s="5">
        <v>0</v>
      </c>
      <c r="P264" s="9">
        <f>+O264*M264/1000</f>
        <v>0</v>
      </c>
    </row>
    <row r="265" spans="1:16" ht="15">
      <c r="A265" s="29">
        <f aca="true" t="shared" si="72" ref="A265:A282">+A264+1</f>
        <v>3</v>
      </c>
      <c r="B265" s="309"/>
      <c r="C265" s="31" t="s">
        <v>282</v>
      </c>
      <c r="D265" s="31" t="s">
        <v>28</v>
      </c>
      <c r="E265" s="31">
        <v>1.5</v>
      </c>
      <c r="F265" s="31" t="s">
        <v>283</v>
      </c>
      <c r="G265" s="31">
        <v>1</v>
      </c>
      <c r="H265" s="31">
        <v>12.9</v>
      </c>
      <c r="I265" s="4">
        <f>6995*1</f>
        <v>6995</v>
      </c>
      <c r="J265" s="5">
        <f>I265*H265/100</f>
        <v>902.355</v>
      </c>
      <c r="K265" s="4">
        <v>12500</v>
      </c>
      <c r="L265" s="6">
        <f t="shared" si="71"/>
        <v>11279.4375</v>
      </c>
      <c r="M265" s="7">
        <v>0</v>
      </c>
      <c r="N265" s="131">
        <v>0</v>
      </c>
      <c r="O265" s="5">
        <v>0</v>
      </c>
      <c r="P265" s="9">
        <f aca="true" t="shared" si="73" ref="P265:P281">+O265*M265/1000</f>
        <v>0</v>
      </c>
    </row>
    <row r="266" spans="1:16" ht="15">
      <c r="A266" s="29">
        <f t="shared" si="72"/>
        <v>4</v>
      </c>
      <c r="B266" s="36" t="s">
        <v>284</v>
      </c>
      <c r="C266" s="36" t="s">
        <v>285</v>
      </c>
      <c r="D266" s="36" t="s">
        <v>28</v>
      </c>
      <c r="E266" s="36">
        <v>1.5</v>
      </c>
      <c r="F266" s="36" t="s">
        <v>283</v>
      </c>
      <c r="G266" s="36">
        <v>1</v>
      </c>
      <c r="H266" s="31">
        <v>10.9</v>
      </c>
      <c r="I266" s="4">
        <f aca="true" t="shared" si="74" ref="I266:I282">6720*1</f>
        <v>6720</v>
      </c>
      <c r="J266" s="4">
        <v>0</v>
      </c>
      <c r="K266" s="4">
        <v>0</v>
      </c>
      <c r="L266" s="6">
        <f t="shared" si="71"/>
        <v>0</v>
      </c>
      <c r="M266" s="8">
        <v>3250</v>
      </c>
      <c r="N266" s="2">
        <v>10</v>
      </c>
      <c r="O266" s="4">
        <f>221*2.7845</f>
        <v>615.3745</v>
      </c>
      <c r="P266" s="9">
        <f t="shared" si="73"/>
        <v>1999.967125</v>
      </c>
    </row>
    <row r="267" spans="1:16" ht="15">
      <c r="A267" s="29">
        <f t="shared" si="72"/>
        <v>5</v>
      </c>
      <c r="B267" s="36" t="s">
        <v>286</v>
      </c>
      <c r="C267" s="36" t="s">
        <v>287</v>
      </c>
      <c r="D267" s="36" t="s">
        <v>28</v>
      </c>
      <c r="E267" s="36">
        <v>1.5</v>
      </c>
      <c r="F267" s="36" t="s">
        <v>283</v>
      </c>
      <c r="G267" s="36">
        <v>1</v>
      </c>
      <c r="H267" s="31">
        <v>12.5</v>
      </c>
      <c r="I267" s="4">
        <f t="shared" si="74"/>
        <v>6720</v>
      </c>
      <c r="J267" s="4">
        <v>0</v>
      </c>
      <c r="K267" s="4">
        <v>0</v>
      </c>
      <c r="L267" s="6">
        <f t="shared" si="71"/>
        <v>0</v>
      </c>
      <c r="M267" s="8">
        <v>3250</v>
      </c>
      <c r="N267" s="2">
        <v>11</v>
      </c>
      <c r="O267" s="4">
        <f>221*7.647</f>
        <v>1689.987</v>
      </c>
      <c r="P267" s="9">
        <f t="shared" si="73"/>
        <v>5492.45775</v>
      </c>
    </row>
    <row r="268" spans="1:16" ht="15">
      <c r="A268" s="29">
        <f t="shared" si="72"/>
        <v>6</v>
      </c>
      <c r="B268" s="36" t="s">
        <v>288</v>
      </c>
      <c r="C268" s="36" t="s">
        <v>289</v>
      </c>
      <c r="D268" s="36" t="s">
        <v>28</v>
      </c>
      <c r="E268" s="36">
        <v>1.5</v>
      </c>
      <c r="F268" s="36" t="s">
        <v>111</v>
      </c>
      <c r="G268" s="36">
        <v>1</v>
      </c>
      <c r="H268" s="31">
        <v>12.9</v>
      </c>
      <c r="I268" s="4">
        <f t="shared" si="74"/>
        <v>6720</v>
      </c>
      <c r="J268" s="4">
        <v>0</v>
      </c>
      <c r="K268" s="4">
        <v>0</v>
      </c>
      <c r="L268" s="6">
        <f t="shared" si="71"/>
        <v>0</v>
      </c>
      <c r="M268" s="8">
        <v>3250</v>
      </c>
      <c r="N268" s="2">
        <v>13.2</v>
      </c>
      <c r="O268" s="4">
        <f>337*8.4912</f>
        <v>2861.5343999999996</v>
      </c>
      <c r="P268" s="9">
        <f t="shared" si="73"/>
        <v>9299.986799999999</v>
      </c>
    </row>
    <row r="269" spans="1:16" ht="15">
      <c r="A269" s="29">
        <f t="shared" si="72"/>
        <v>7</v>
      </c>
      <c r="B269" s="36" t="s">
        <v>290</v>
      </c>
      <c r="C269" s="36" t="s">
        <v>285</v>
      </c>
      <c r="D269" s="36" t="s">
        <v>28</v>
      </c>
      <c r="E269" s="36">
        <v>1.5</v>
      </c>
      <c r="F269" s="59" t="s">
        <v>283</v>
      </c>
      <c r="G269" s="36">
        <v>1</v>
      </c>
      <c r="H269" s="31">
        <v>10.9</v>
      </c>
      <c r="I269" s="4">
        <f t="shared" si="74"/>
        <v>6720</v>
      </c>
      <c r="J269" s="4">
        <v>0</v>
      </c>
      <c r="K269" s="4">
        <v>0</v>
      </c>
      <c r="L269" s="6">
        <f t="shared" si="71"/>
        <v>0</v>
      </c>
      <c r="M269" s="8">
        <v>3250</v>
      </c>
      <c r="N269" s="2">
        <v>10</v>
      </c>
      <c r="O269" s="4">
        <f>221*6.9419</f>
        <v>1534.1599</v>
      </c>
      <c r="P269" s="9">
        <f t="shared" si="73"/>
        <v>4986.0196750000005</v>
      </c>
    </row>
    <row r="270" spans="1:16" ht="15">
      <c r="A270" s="29">
        <f t="shared" si="72"/>
        <v>8</v>
      </c>
      <c r="B270" s="36" t="s">
        <v>291</v>
      </c>
      <c r="C270" s="36" t="s">
        <v>287</v>
      </c>
      <c r="D270" s="36" t="s">
        <v>28</v>
      </c>
      <c r="E270" s="36">
        <v>1.5</v>
      </c>
      <c r="F270" s="59" t="s">
        <v>283</v>
      </c>
      <c r="G270" s="36">
        <v>1</v>
      </c>
      <c r="H270" s="31">
        <v>12.5</v>
      </c>
      <c r="I270" s="4">
        <f t="shared" si="74"/>
        <v>6720</v>
      </c>
      <c r="J270" s="4">
        <v>0</v>
      </c>
      <c r="K270" s="4">
        <v>0</v>
      </c>
      <c r="L270" s="6">
        <f t="shared" si="71"/>
        <v>0</v>
      </c>
      <c r="M270" s="8">
        <v>3250</v>
      </c>
      <c r="N270" s="2">
        <v>11</v>
      </c>
      <c r="O270" s="4">
        <f>221*3.4807</f>
        <v>769.2347</v>
      </c>
      <c r="P270" s="9">
        <f t="shared" si="73"/>
        <v>2500.0127749999997</v>
      </c>
    </row>
    <row r="271" spans="1:16" ht="15">
      <c r="A271" s="29">
        <f t="shared" si="72"/>
        <v>9</v>
      </c>
      <c r="B271" s="36" t="s">
        <v>292</v>
      </c>
      <c r="C271" s="36" t="s">
        <v>287</v>
      </c>
      <c r="D271" s="36" t="s">
        <v>28</v>
      </c>
      <c r="E271" s="36">
        <v>1.5</v>
      </c>
      <c r="F271" s="36" t="s">
        <v>283</v>
      </c>
      <c r="G271" s="36">
        <v>1</v>
      </c>
      <c r="H271" s="31">
        <v>12.5</v>
      </c>
      <c r="I271" s="4">
        <f t="shared" si="74"/>
        <v>6720</v>
      </c>
      <c r="J271" s="4">
        <v>0</v>
      </c>
      <c r="K271" s="4">
        <v>0</v>
      </c>
      <c r="L271" s="6">
        <f t="shared" si="71"/>
        <v>0</v>
      </c>
      <c r="M271" s="8">
        <v>3250</v>
      </c>
      <c r="N271" s="2">
        <v>11</v>
      </c>
      <c r="O271" s="4">
        <f>221*6.9614</f>
        <v>1538.4694</v>
      </c>
      <c r="P271" s="9">
        <f t="shared" si="73"/>
        <v>5000.025549999999</v>
      </c>
    </row>
    <row r="272" spans="1:16" ht="15">
      <c r="A272" s="29">
        <f t="shared" si="72"/>
        <v>10</v>
      </c>
      <c r="B272" s="36" t="s">
        <v>293</v>
      </c>
      <c r="C272" s="36" t="s">
        <v>287</v>
      </c>
      <c r="D272" s="36" t="s">
        <v>28</v>
      </c>
      <c r="E272" s="36">
        <v>1.5</v>
      </c>
      <c r="F272" s="36" t="s">
        <v>294</v>
      </c>
      <c r="G272" s="36">
        <v>1</v>
      </c>
      <c r="H272" s="31">
        <v>12.5</v>
      </c>
      <c r="I272" s="4">
        <f t="shared" si="74"/>
        <v>6720</v>
      </c>
      <c r="J272" s="4">
        <v>0</v>
      </c>
      <c r="K272" s="4">
        <v>0</v>
      </c>
      <c r="L272" s="6">
        <f t="shared" si="71"/>
        <v>0</v>
      </c>
      <c r="M272" s="8">
        <v>3250</v>
      </c>
      <c r="N272" s="2">
        <v>11</v>
      </c>
      <c r="O272" s="4">
        <f>221*7.0999</f>
        <v>1569.0779</v>
      </c>
      <c r="P272" s="9">
        <f t="shared" si="73"/>
        <v>5099.503175</v>
      </c>
    </row>
    <row r="273" spans="1:16" ht="15">
      <c r="A273" s="29">
        <f t="shared" si="72"/>
        <v>11</v>
      </c>
      <c r="B273" s="36" t="s">
        <v>295</v>
      </c>
      <c r="C273" s="36" t="s">
        <v>296</v>
      </c>
      <c r="D273" s="36" t="s">
        <v>28</v>
      </c>
      <c r="E273" s="36">
        <v>1.5</v>
      </c>
      <c r="F273" s="36" t="s">
        <v>283</v>
      </c>
      <c r="G273" s="36">
        <v>1</v>
      </c>
      <c r="H273" s="31">
        <v>12.5</v>
      </c>
      <c r="I273" s="4">
        <f t="shared" si="74"/>
        <v>6720</v>
      </c>
      <c r="J273" s="4">
        <v>0</v>
      </c>
      <c r="K273" s="4">
        <v>0</v>
      </c>
      <c r="L273" s="6">
        <f t="shared" si="71"/>
        <v>0</v>
      </c>
      <c r="M273" s="8">
        <v>3250</v>
      </c>
      <c r="N273" s="2">
        <v>12</v>
      </c>
      <c r="O273" s="4">
        <f>221*5.102</f>
        <v>1127.5420000000001</v>
      </c>
      <c r="P273" s="9">
        <f t="shared" si="73"/>
        <v>3664.5115000000005</v>
      </c>
    </row>
    <row r="274" spans="1:16" ht="15">
      <c r="A274" s="29">
        <f t="shared" si="72"/>
        <v>12</v>
      </c>
      <c r="B274" s="36" t="s">
        <v>297</v>
      </c>
      <c r="C274" s="36" t="s">
        <v>287</v>
      </c>
      <c r="D274" s="36" t="s">
        <v>28</v>
      </c>
      <c r="E274" s="36">
        <v>1.5</v>
      </c>
      <c r="F274" s="36" t="s">
        <v>294</v>
      </c>
      <c r="G274" s="36">
        <v>1</v>
      </c>
      <c r="H274" s="31">
        <v>12.5</v>
      </c>
      <c r="I274" s="4">
        <f t="shared" si="74"/>
        <v>6720</v>
      </c>
      <c r="J274" s="4">
        <v>0</v>
      </c>
      <c r="K274" s="4">
        <v>0</v>
      </c>
      <c r="L274" s="6">
        <f t="shared" si="71"/>
        <v>0</v>
      </c>
      <c r="M274" s="8">
        <v>3250</v>
      </c>
      <c r="N274" s="2">
        <v>11</v>
      </c>
      <c r="O274" s="4">
        <f>221*3.477</f>
        <v>768.4169999999999</v>
      </c>
      <c r="P274" s="9">
        <f t="shared" si="73"/>
        <v>2497.3552499999996</v>
      </c>
    </row>
    <row r="275" spans="1:16" ht="15">
      <c r="A275" s="29">
        <f t="shared" si="72"/>
        <v>13</v>
      </c>
      <c r="B275" s="36" t="s">
        <v>298</v>
      </c>
      <c r="C275" s="36" t="s">
        <v>287</v>
      </c>
      <c r="D275" s="36" t="s">
        <v>28</v>
      </c>
      <c r="E275" s="36">
        <v>1.5</v>
      </c>
      <c r="F275" s="36" t="s">
        <v>294</v>
      </c>
      <c r="G275" s="36">
        <v>1</v>
      </c>
      <c r="H275" s="31">
        <v>12.5</v>
      </c>
      <c r="I275" s="4">
        <f t="shared" si="74"/>
        <v>6720</v>
      </c>
      <c r="J275" s="4">
        <v>0</v>
      </c>
      <c r="K275" s="4">
        <v>0</v>
      </c>
      <c r="L275" s="6">
        <f t="shared" si="71"/>
        <v>0</v>
      </c>
      <c r="M275" s="8">
        <v>3250</v>
      </c>
      <c r="N275" s="2">
        <v>11</v>
      </c>
      <c r="O275" s="4">
        <f>221*6.2702</f>
        <v>1385.7142</v>
      </c>
      <c r="P275" s="9">
        <f t="shared" si="73"/>
        <v>4503.57115</v>
      </c>
    </row>
    <row r="276" spans="1:16" ht="15">
      <c r="A276" s="29">
        <f t="shared" si="72"/>
        <v>14</v>
      </c>
      <c r="B276" s="36" t="s">
        <v>299</v>
      </c>
      <c r="C276" s="36" t="s">
        <v>285</v>
      </c>
      <c r="D276" s="36" t="s">
        <v>28</v>
      </c>
      <c r="E276" s="36">
        <v>1.5</v>
      </c>
      <c r="F276" s="36" t="s">
        <v>294</v>
      </c>
      <c r="G276" s="36">
        <v>1</v>
      </c>
      <c r="H276" s="31">
        <v>10.9</v>
      </c>
      <c r="I276" s="4">
        <f t="shared" si="74"/>
        <v>6720</v>
      </c>
      <c r="J276" s="4">
        <v>0</v>
      </c>
      <c r="K276" s="4">
        <v>0</v>
      </c>
      <c r="L276" s="6">
        <f t="shared" si="71"/>
        <v>0</v>
      </c>
      <c r="M276" s="8">
        <v>3250</v>
      </c>
      <c r="N276" s="2">
        <v>10</v>
      </c>
      <c r="O276" s="4">
        <f>221*3.4805</f>
        <v>769.1905</v>
      </c>
      <c r="P276" s="9">
        <f t="shared" si="73"/>
        <v>2499.869125</v>
      </c>
    </row>
    <row r="277" spans="1:16" ht="15">
      <c r="A277" s="29">
        <f t="shared" si="72"/>
        <v>15</v>
      </c>
      <c r="B277" s="36" t="s">
        <v>300</v>
      </c>
      <c r="C277" s="36" t="s">
        <v>296</v>
      </c>
      <c r="D277" s="36" t="s">
        <v>28</v>
      </c>
      <c r="E277" s="36">
        <v>1.5</v>
      </c>
      <c r="F277" s="36" t="s">
        <v>283</v>
      </c>
      <c r="G277" s="36">
        <v>1</v>
      </c>
      <c r="H277" s="31">
        <v>12.5</v>
      </c>
      <c r="I277" s="4">
        <f t="shared" si="74"/>
        <v>6720</v>
      </c>
      <c r="J277" s="4">
        <v>0</v>
      </c>
      <c r="K277" s="4">
        <v>0</v>
      </c>
      <c r="L277" s="6">
        <f t="shared" si="71"/>
        <v>0</v>
      </c>
      <c r="M277" s="8">
        <v>3250</v>
      </c>
      <c r="N277" s="2">
        <v>12</v>
      </c>
      <c r="O277" s="4">
        <f>221*3.4805</f>
        <v>769.1905</v>
      </c>
      <c r="P277" s="9">
        <f t="shared" si="73"/>
        <v>2499.869125</v>
      </c>
    </row>
    <row r="278" spans="1:16" ht="15">
      <c r="A278" s="29">
        <f t="shared" si="72"/>
        <v>16</v>
      </c>
      <c r="B278" s="36" t="s">
        <v>301</v>
      </c>
      <c r="C278" s="36" t="s">
        <v>289</v>
      </c>
      <c r="D278" s="36" t="s">
        <v>28</v>
      </c>
      <c r="E278" s="36">
        <v>1.5</v>
      </c>
      <c r="F278" s="36" t="s">
        <v>111</v>
      </c>
      <c r="G278" s="36">
        <v>1</v>
      </c>
      <c r="H278" s="31">
        <v>12.9</v>
      </c>
      <c r="I278" s="4">
        <f t="shared" si="74"/>
        <v>6720</v>
      </c>
      <c r="J278" s="4">
        <v>0</v>
      </c>
      <c r="K278" s="4">
        <v>0</v>
      </c>
      <c r="L278" s="6">
        <f t="shared" si="71"/>
        <v>0</v>
      </c>
      <c r="M278" s="8">
        <v>3250</v>
      </c>
      <c r="N278" s="2">
        <v>13.2</v>
      </c>
      <c r="O278" s="4">
        <f>337*6.46241</f>
        <v>2177.83217</v>
      </c>
      <c r="P278" s="9">
        <f t="shared" si="73"/>
        <v>7077.9545525</v>
      </c>
    </row>
    <row r="279" spans="1:16" ht="15">
      <c r="A279" s="29">
        <f t="shared" si="72"/>
        <v>17</v>
      </c>
      <c r="B279" s="36" t="s">
        <v>302</v>
      </c>
      <c r="C279" s="36" t="s">
        <v>287</v>
      </c>
      <c r="D279" s="36" t="s">
        <v>28</v>
      </c>
      <c r="E279" s="36">
        <v>1.5</v>
      </c>
      <c r="F279" s="36" t="s">
        <v>294</v>
      </c>
      <c r="G279" s="36">
        <v>1</v>
      </c>
      <c r="H279" s="31">
        <v>12.5</v>
      </c>
      <c r="I279" s="4">
        <f t="shared" si="74"/>
        <v>6720</v>
      </c>
      <c r="J279" s="4">
        <v>0</v>
      </c>
      <c r="K279" s="4">
        <v>0</v>
      </c>
      <c r="L279" s="6">
        <f t="shared" si="71"/>
        <v>0</v>
      </c>
      <c r="M279" s="8">
        <v>3250</v>
      </c>
      <c r="N279" s="2">
        <v>11</v>
      </c>
      <c r="O279" s="4">
        <f>221*9.0498</f>
        <v>2000.0058</v>
      </c>
      <c r="P279" s="9">
        <f t="shared" si="73"/>
        <v>6500.0188499999995</v>
      </c>
    </row>
    <row r="280" spans="1:16" ht="15">
      <c r="A280" s="29">
        <f t="shared" si="72"/>
        <v>18</v>
      </c>
      <c r="B280" s="36" t="s">
        <v>303</v>
      </c>
      <c r="C280" s="36" t="s">
        <v>287</v>
      </c>
      <c r="D280" s="36" t="s">
        <v>28</v>
      </c>
      <c r="E280" s="36">
        <v>1.5</v>
      </c>
      <c r="F280" s="36" t="s">
        <v>294</v>
      </c>
      <c r="G280" s="36">
        <v>1</v>
      </c>
      <c r="H280" s="31">
        <v>12.5</v>
      </c>
      <c r="I280" s="4">
        <f t="shared" si="74"/>
        <v>6720</v>
      </c>
      <c r="J280" s="4">
        <v>0</v>
      </c>
      <c r="K280" s="4">
        <v>0</v>
      </c>
      <c r="L280" s="6">
        <f t="shared" si="71"/>
        <v>0</v>
      </c>
      <c r="M280" s="8">
        <v>3250</v>
      </c>
      <c r="N280" s="2">
        <v>11</v>
      </c>
      <c r="O280" s="4">
        <f>221*4.1768</f>
        <v>923.0728</v>
      </c>
      <c r="P280" s="9">
        <f t="shared" si="73"/>
        <v>2999.9866</v>
      </c>
    </row>
    <row r="281" spans="1:16" ht="15">
      <c r="A281" s="29">
        <f t="shared" si="72"/>
        <v>19</v>
      </c>
      <c r="B281" s="36" t="s">
        <v>304</v>
      </c>
      <c r="C281" s="36" t="s">
        <v>287</v>
      </c>
      <c r="D281" s="36" t="s">
        <v>28</v>
      </c>
      <c r="E281" s="36">
        <v>1.5</v>
      </c>
      <c r="F281" s="36" t="s">
        <v>294</v>
      </c>
      <c r="G281" s="36">
        <v>1</v>
      </c>
      <c r="H281" s="31">
        <v>12.5</v>
      </c>
      <c r="I281" s="4">
        <f t="shared" si="74"/>
        <v>6720</v>
      </c>
      <c r="J281" s="4">
        <v>0</v>
      </c>
      <c r="K281" s="4">
        <v>0</v>
      </c>
      <c r="L281" s="6">
        <f t="shared" si="71"/>
        <v>0</v>
      </c>
      <c r="M281" s="8">
        <v>3250</v>
      </c>
      <c r="N281" s="2">
        <v>11</v>
      </c>
      <c r="O281" s="4">
        <f>221*6.4121</f>
        <v>1417.0741</v>
      </c>
      <c r="P281" s="9">
        <f t="shared" si="73"/>
        <v>4605.490825</v>
      </c>
    </row>
    <row r="282" spans="1:16" ht="15.75" thickBot="1">
      <c r="A282" s="37">
        <f t="shared" si="72"/>
        <v>20</v>
      </c>
      <c r="B282" s="39" t="s">
        <v>305</v>
      </c>
      <c r="C282" s="39" t="s">
        <v>285</v>
      </c>
      <c r="D282" s="39" t="s">
        <v>28</v>
      </c>
      <c r="E282" s="39">
        <v>1.5</v>
      </c>
      <c r="F282" s="39" t="s">
        <v>283</v>
      </c>
      <c r="G282" s="39">
        <v>1</v>
      </c>
      <c r="H282" s="40">
        <v>10.9</v>
      </c>
      <c r="I282" s="4">
        <f t="shared" si="74"/>
        <v>6720</v>
      </c>
      <c r="J282" s="4">
        <v>0</v>
      </c>
      <c r="K282" s="4">
        <v>0</v>
      </c>
      <c r="L282" s="95">
        <f>J282*K282/1000</f>
        <v>0</v>
      </c>
      <c r="M282" s="8">
        <v>3250</v>
      </c>
      <c r="N282" s="2">
        <v>10</v>
      </c>
      <c r="O282" s="4">
        <f>221*3.4835</f>
        <v>769.8534999999999</v>
      </c>
      <c r="P282" s="132">
        <f>+O282*M282/1000</f>
        <v>2502.023875</v>
      </c>
    </row>
    <row r="283" spans="1:16" ht="15.75" thickBot="1">
      <c r="A283" s="301" t="s">
        <v>306</v>
      </c>
      <c r="B283" s="302"/>
      <c r="C283" s="14" t="s">
        <v>0</v>
      </c>
      <c r="D283" s="14" t="s">
        <v>20</v>
      </c>
      <c r="E283" s="14" t="s">
        <v>20</v>
      </c>
      <c r="F283" s="14" t="s">
        <v>20</v>
      </c>
      <c r="G283" s="14">
        <f>SUM(G284:G285)</f>
        <v>2</v>
      </c>
      <c r="H283" s="14" t="s">
        <v>20</v>
      </c>
      <c r="I283" s="18">
        <f aca="true" t="shared" si="75" ref="I283:N283">SUM(I284:I285)</f>
        <v>4642</v>
      </c>
      <c r="J283" s="18">
        <f t="shared" si="75"/>
        <v>507</v>
      </c>
      <c r="K283" s="18">
        <f t="shared" si="75"/>
        <v>11000</v>
      </c>
      <c r="L283" s="18">
        <f t="shared" si="75"/>
        <v>5577</v>
      </c>
      <c r="M283" s="18">
        <f t="shared" si="75"/>
        <v>0</v>
      </c>
      <c r="N283" s="18">
        <f t="shared" si="75"/>
        <v>0</v>
      </c>
      <c r="O283" s="18">
        <f>+SUM(O284:O285)</f>
        <v>0</v>
      </c>
      <c r="P283" s="20">
        <f>+SUM(P284:P285)</f>
        <v>0</v>
      </c>
    </row>
    <row r="284" spans="1:16" ht="15">
      <c r="A284" s="46">
        <v>1</v>
      </c>
      <c r="B284" s="311" t="s">
        <v>307</v>
      </c>
      <c r="C284" s="47" t="s">
        <v>24</v>
      </c>
      <c r="D284" s="47" t="s">
        <v>32</v>
      </c>
      <c r="E284" s="47">
        <v>1.5</v>
      </c>
      <c r="F284" s="47">
        <v>2.5</v>
      </c>
      <c r="G284" s="47">
        <v>1</v>
      </c>
      <c r="H284" s="47">
        <v>12.5</v>
      </c>
      <c r="I284" s="5">
        <v>4642</v>
      </c>
      <c r="J284" s="5">
        <v>507</v>
      </c>
      <c r="K284" s="5">
        <v>11000</v>
      </c>
      <c r="L284" s="89">
        <f>J284*K284/1000</f>
        <v>5577</v>
      </c>
      <c r="M284" s="7">
        <v>0</v>
      </c>
      <c r="N284" s="7">
        <v>0</v>
      </c>
      <c r="O284" s="5">
        <v>0</v>
      </c>
      <c r="P284" s="99">
        <f>+O284*M284/1000</f>
        <v>0</v>
      </c>
    </row>
    <row r="285" spans="1:16" ht="15">
      <c r="A285" s="29">
        <f>+A284+1</f>
        <v>2</v>
      </c>
      <c r="B285" s="309"/>
      <c r="C285" s="31" t="s">
        <v>34</v>
      </c>
      <c r="D285" s="31" t="s">
        <v>28</v>
      </c>
      <c r="E285" s="31">
        <v>1.5</v>
      </c>
      <c r="F285" s="31">
        <v>1.5</v>
      </c>
      <c r="G285" s="31">
        <v>1</v>
      </c>
      <c r="H285" s="31">
        <v>10.5</v>
      </c>
      <c r="I285" s="4">
        <v>0</v>
      </c>
      <c r="J285" s="4">
        <v>0</v>
      </c>
      <c r="K285" s="4">
        <v>0</v>
      </c>
      <c r="L285" s="6">
        <f>J285*K285/1000</f>
        <v>0</v>
      </c>
      <c r="M285" s="8">
        <v>0</v>
      </c>
      <c r="N285" s="8">
        <v>0</v>
      </c>
      <c r="O285" s="4">
        <v>0</v>
      </c>
      <c r="P285" s="9">
        <f>+O285*M285/1000</f>
        <v>0</v>
      </c>
    </row>
  </sheetData>
  <mergeCells count="43">
    <mergeCell ref="B263:B265"/>
    <mergeCell ref="A283:B283"/>
    <mergeCell ref="B284:B285"/>
    <mergeCell ref="A237:A238"/>
    <mergeCell ref="B237:B238"/>
    <mergeCell ref="A245:B245"/>
    <mergeCell ref="B246:B248"/>
    <mergeCell ref="A262:B262"/>
    <mergeCell ref="A222:A224"/>
    <mergeCell ref="B222:B224"/>
    <mergeCell ref="B70:B72"/>
    <mergeCell ref="A89:B89"/>
    <mergeCell ref="A103:B103"/>
    <mergeCell ref="B104:B106"/>
    <mergeCell ref="A141:B141"/>
    <mergeCell ref="A160:B160"/>
    <mergeCell ref="A221:B221"/>
    <mergeCell ref="B53:B55"/>
    <mergeCell ref="A121:B121"/>
    <mergeCell ref="B122:B124"/>
    <mergeCell ref="B193:B194"/>
    <mergeCell ref="B197:B201"/>
    <mergeCell ref="A2:P2"/>
    <mergeCell ref="D3:K3"/>
    <mergeCell ref="A6:P6"/>
    <mergeCell ref="A8:B8"/>
    <mergeCell ref="B9:B15"/>
    <mergeCell ref="A16:B16"/>
    <mergeCell ref="A69:B69"/>
    <mergeCell ref="A192:B192"/>
    <mergeCell ref="A161:A163"/>
    <mergeCell ref="B161:B163"/>
    <mergeCell ref="A164:A165"/>
    <mergeCell ref="B164:B165"/>
    <mergeCell ref="A177:B177"/>
    <mergeCell ref="B178:B179"/>
    <mergeCell ref="A167:A168"/>
    <mergeCell ref="B167:B168"/>
    <mergeCell ref="B90:B91"/>
    <mergeCell ref="B17:B19"/>
    <mergeCell ref="A36:B36"/>
    <mergeCell ref="B37:B38"/>
    <mergeCell ref="A52:B52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P285"/>
  <sheetViews>
    <sheetView workbookViewId="0" topLeftCell="A1">
      <selection activeCell="A3" sqref="A3"/>
    </sheetView>
  </sheetViews>
  <sheetFormatPr defaultColWidth="9.140625" defaultRowHeight="15"/>
  <cols>
    <col min="1" max="1" width="4.7109375" style="11" customWidth="1"/>
    <col min="2" max="2" width="31.00390625" style="11" customWidth="1"/>
    <col min="3" max="3" width="20.140625" style="11" customWidth="1"/>
    <col min="4" max="4" width="18.8515625" style="11" customWidth="1"/>
    <col min="5" max="6" width="11.8515625" style="11" customWidth="1"/>
    <col min="7" max="7" width="8.421875" style="11" customWidth="1"/>
    <col min="8" max="8" width="14.00390625" style="11" customWidth="1"/>
    <col min="9" max="9" width="13.421875" style="11" bestFit="1" customWidth="1"/>
    <col min="10" max="10" width="13.140625" style="11" customWidth="1"/>
    <col min="11" max="11" width="10.28125" style="11" customWidth="1"/>
    <col min="12" max="12" width="13.8515625" style="11" customWidth="1"/>
    <col min="13" max="15" width="13.28125" style="11" customWidth="1"/>
    <col min="16" max="16" width="14.8515625" style="11" customWidth="1"/>
    <col min="17" max="16384" width="9.140625" style="11" customWidth="1"/>
  </cols>
  <sheetData>
    <row r="2" spans="1:16" ht="29.25" customHeight="1">
      <c r="A2" s="315" t="s">
        <v>1254</v>
      </c>
      <c r="B2" s="315"/>
      <c r="C2" s="315"/>
      <c r="D2" s="315"/>
      <c r="E2" s="315"/>
      <c r="F2" s="315"/>
      <c r="G2" s="315"/>
      <c r="H2" s="315"/>
      <c r="I2" s="315"/>
      <c r="J2" s="315"/>
      <c r="K2" s="315"/>
      <c r="L2" s="315"/>
      <c r="M2" s="315"/>
      <c r="N2" s="315"/>
      <c r="O2" s="315"/>
      <c r="P2" s="315"/>
    </row>
    <row r="3" spans="1:12" ht="15.75" thickBot="1">
      <c r="A3" s="12"/>
      <c r="B3" s="12"/>
      <c r="C3" s="12"/>
      <c r="D3" s="316"/>
      <c r="E3" s="316"/>
      <c r="F3" s="316"/>
      <c r="G3" s="316"/>
      <c r="H3" s="316"/>
      <c r="I3" s="316"/>
      <c r="J3" s="316"/>
      <c r="K3" s="316"/>
      <c r="L3" s="12"/>
    </row>
    <row r="4" spans="1:16" ht="71.25" thickBot="1">
      <c r="A4" s="13" t="s">
        <v>5</v>
      </c>
      <c r="B4" s="14" t="s">
        <v>308</v>
      </c>
      <c r="C4" s="14" t="s">
        <v>309</v>
      </c>
      <c r="D4" s="14" t="s">
        <v>310</v>
      </c>
      <c r="E4" s="14" t="s">
        <v>311</v>
      </c>
      <c r="F4" s="14" t="s">
        <v>312</v>
      </c>
      <c r="G4" s="14" t="s">
        <v>313</v>
      </c>
      <c r="H4" s="14" t="s">
        <v>314</v>
      </c>
      <c r="I4" s="14" t="s">
        <v>1099</v>
      </c>
      <c r="J4" s="14" t="s">
        <v>1100</v>
      </c>
      <c r="K4" s="14" t="s">
        <v>1101</v>
      </c>
      <c r="L4" s="15" t="s">
        <v>315</v>
      </c>
      <c r="M4" s="14" t="s">
        <v>316</v>
      </c>
      <c r="N4" s="16" t="s">
        <v>317</v>
      </c>
      <c r="O4" s="16" t="s">
        <v>318</v>
      </c>
      <c r="P4" s="133" t="s">
        <v>319</v>
      </c>
    </row>
    <row r="5" spans="1:16" ht="15.75" thickBot="1">
      <c r="A5" s="17">
        <v>1</v>
      </c>
      <c r="B5" s="14">
        <v>2</v>
      </c>
      <c r="C5" s="14">
        <v>3</v>
      </c>
      <c r="D5" s="14">
        <f>+C5+1</f>
        <v>4</v>
      </c>
      <c r="E5" s="14">
        <f aca="true" t="shared" si="0" ref="E5:M5">+D5+1</f>
        <v>5</v>
      </c>
      <c r="F5" s="14">
        <f t="shared" si="0"/>
        <v>6</v>
      </c>
      <c r="G5" s="14">
        <f t="shared" si="0"/>
        <v>7</v>
      </c>
      <c r="H5" s="14">
        <f t="shared" si="0"/>
        <v>8</v>
      </c>
      <c r="I5" s="14">
        <f>+H5+1</f>
        <v>9</v>
      </c>
      <c r="J5" s="14">
        <f t="shared" si="0"/>
        <v>10</v>
      </c>
      <c r="K5" s="14">
        <f t="shared" si="0"/>
        <v>11</v>
      </c>
      <c r="L5" s="14">
        <f t="shared" si="0"/>
        <v>12</v>
      </c>
      <c r="M5" s="14">
        <f t="shared" si="0"/>
        <v>13</v>
      </c>
      <c r="N5" s="14">
        <f>+M5+1</f>
        <v>14</v>
      </c>
      <c r="O5" s="14">
        <f>+N5+1</f>
        <v>15</v>
      </c>
      <c r="P5" s="16">
        <f>+O5+1</f>
        <v>16</v>
      </c>
    </row>
    <row r="6" spans="1:16" ht="15.75" thickBot="1">
      <c r="A6" s="301" t="s">
        <v>320</v>
      </c>
      <c r="B6" s="317"/>
      <c r="C6" s="317"/>
      <c r="D6" s="317"/>
      <c r="E6" s="317"/>
      <c r="F6" s="317"/>
      <c r="G6" s="317"/>
      <c r="H6" s="317"/>
      <c r="I6" s="317"/>
      <c r="J6" s="317"/>
      <c r="K6" s="317"/>
      <c r="L6" s="317"/>
      <c r="M6" s="317"/>
      <c r="N6" s="317"/>
      <c r="O6" s="317"/>
      <c r="P6" s="318"/>
    </row>
    <row r="7" spans="1:16" ht="15.75" thickBot="1">
      <c r="A7" s="17"/>
      <c r="B7" s="14" t="s">
        <v>4</v>
      </c>
      <c r="C7" s="14" t="s">
        <v>4</v>
      </c>
      <c r="D7" s="14" t="s">
        <v>20</v>
      </c>
      <c r="E7" s="14" t="s">
        <v>20</v>
      </c>
      <c r="F7" s="14" t="s">
        <v>20</v>
      </c>
      <c r="G7" s="14">
        <f>+G8</f>
        <v>7</v>
      </c>
      <c r="H7" s="14" t="s">
        <v>20</v>
      </c>
      <c r="I7" s="18">
        <f aca="true" t="shared" si="1" ref="I7:N7">+I8</f>
        <v>47535</v>
      </c>
      <c r="J7" s="18">
        <f t="shared" si="1"/>
        <v>6120</v>
      </c>
      <c r="K7" s="18">
        <f t="shared" si="1"/>
        <v>79350</v>
      </c>
      <c r="L7" s="18">
        <f t="shared" si="1"/>
        <v>70159.5</v>
      </c>
      <c r="M7" s="19">
        <f t="shared" si="1"/>
        <v>0</v>
      </c>
      <c r="N7" s="20">
        <f t="shared" si="1"/>
        <v>0</v>
      </c>
      <c r="O7" s="20">
        <f>+O8</f>
        <v>0</v>
      </c>
      <c r="P7" s="20">
        <f>+P8</f>
        <v>0</v>
      </c>
    </row>
    <row r="8" spans="1:16" ht="15.75" thickBot="1">
      <c r="A8" s="301" t="s">
        <v>321</v>
      </c>
      <c r="B8" s="302"/>
      <c r="C8" s="14" t="s">
        <v>322</v>
      </c>
      <c r="D8" s="14" t="s">
        <v>20</v>
      </c>
      <c r="E8" s="14" t="s">
        <v>20</v>
      </c>
      <c r="F8" s="14" t="s">
        <v>20</v>
      </c>
      <c r="G8" s="14">
        <f>SUM(G9:G15)</f>
        <v>7</v>
      </c>
      <c r="H8" s="14" t="s">
        <v>20</v>
      </c>
      <c r="I8" s="18">
        <f>SUM(I9:I15)</f>
        <v>47535</v>
      </c>
      <c r="J8" s="18">
        <f aca="true" t="shared" si="2" ref="J8:P8">SUM(J9:J15)</f>
        <v>6120</v>
      </c>
      <c r="K8" s="18">
        <f t="shared" si="2"/>
        <v>79350</v>
      </c>
      <c r="L8" s="18">
        <f t="shared" si="2"/>
        <v>70159.5</v>
      </c>
      <c r="M8" s="18">
        <f t="shared" si="2"/>
        <v>0</v>
      </c>
      <c r="N8" s="18">
        <f t="shared" si="2"/>
        <v>0</v>
      </c>
      <c r="O8" s="18">
        <f t="shared" si="2"/>
        <v>0</v>
      </c>
      <c r="P8" s="20">
        <f t="shared" si="2"/>
        <v>0</v>
      </c>
    </row>
    <row r="9" spans="1:16" ht="15">
      <c r="A9" s="21">
        <v>1</v>
      </c>
      <c r="B9" s="319" t="s">
        <v>321</v>
      </c>
      <c r="C9" s="22" t="s">
        <v>22</v>
      </c>
      <c r="D9" s="23" t="s">
        <v>323</v>
      </c>
      <c r="E9" s="23">
        <v>1.5</v>
      </c>
      <c r="F9" s="22">
        <v>4.6</v>
      </c>
      <c r="G9" s="23">
        <v>1</v>
      </c>
      <c r="H9" s="23">
        <v>15</v>
      </c>
      <c r="I9" s="24">
        <f>3042*3</f>
        <v>9126</v>
      </c>
      <c r="J9" s="24">
        <v>1350</v>
      </c>
      <c r="K9" s="24">
        <v>12750</v>
      </c>
      <c r="L9" s="25">
        <f>J9*K9/1000</f>
        <v>17212.5</v>
      </c>
      <c r="M9" s="26">
        <v>0</v>
      </c>
      <c r="N9" s="26">
        <v>0</v>
      </c>
      <c r="O9" s="27">
        <f aca="true" t="shared" si="3" ref="O9:O15">+M9*N9/100</f>
        <v>0</v>
      </c>
      <c r="P9" s="28">
        <f aca="true" t="shared" si="4" ref="P9:P15">+O9*M9/1000</f>
        <v>0</v>
      </c>
    </row>
    <row r="10" spans="1:16" ht="42.75">
      <c r="A10" s="29">
        <f aca="true" t="shared" si="5" ref="A10:A15">+A9+1</f>
        <v>2</v>
      </c>
      <c r="B10" s="320"/>
      <c r="C10" s="30" t="s">
        <v>24</v>
      </c>
      <c r="D10" s="31" t="s">
        <v>324</v>
      </c>
      <c r="E10" s="31">
        <v>1.5</v>
      </c>
      <c r="F10" s="31">
        <v>2.4</v>
      </c>
      <c r="G10" s="31">
        <v>1</v>
      </c>
      <c r="H10" s="31">
        <v>12.3</v>
      </c>
      <c r="I10" s="4">
        <f>2210*3</f>
        <v>6630</v>
      </c>
      <c r="J10" s="4">
        <v>953</v>
      </c>
      <c r="K10" s="4">
        <v>11100</v>
      </c>
      <c r="L10" s="32">
        <f aca="true" t="shared" si="6" ref="L10:L15">J10*K10/1000</f>
        <v>10578.3</v>
      </c>
      <c r="M10" s="33">
        <v>0</v>
      </c>
      <c r="N10" s="33">
        <v>0</v>
      </c>
      <c r="O10" s="34">
        <f t="shared" si="3"/>
        <v>0</v>
      </c>
      <c r="P10" s="35">
        <f t="shared" si="4"/>
        <v>0</v>
      </c>
    </row>
    <row r="11" spans="1:16" ht="28.5">
      <c r="A11" s="29">
        <f t="shared" si="5"/>
        <v>3</v>
      </c>
      <c r="B11" s="320"/>
      <c r="C11" s="30" t="s">
        <v>24</v>
      </c>
      <c r="D11" s="31" t="s">
        <v>325</v>
      </c>
      <c r="E11" s="31">
        <v>1.5</v>
      </c>
      <c r="F11" s="31">
        <v>2.4</v>
      </c>
      <c r="G11" s="31">
        <v>1</v>
      </c>
      <c r="H11" s="31">
        <v>12.3</v>
      </c>
      <c r="I11" s="4">
        <f>2210*3</f>
        <v>6630</v>
      </c>
      <c r="J11" s="4">
        <v>723</v>
      </c>
      <c r="K11" s="4">
        <v>11100</v>
      </c>
      <c r="L11" s="32">
        <f t="shared" si="6"/>
        <v>8025.3</v>
      </c>
      <c r="M11" s="33">
        <v>0</v>
      </c>
      <c r="N11" s="33">
        <v>0</v>
      </c>
      <c r="O11" s="34">
        <f t="shared" si="3"/>
        <v>0</v>
      </c>
      <c r="P11" s="35">
        <f t="shared" si="4"/>
        <v>0</v>
      </c>
    </row>
    <row r="12" spans="1:16" ht="28.5">
      <c r="A12" s="29">
        <f t="shared" si="5"/>
        <v>4</v>
      </c>
      <c r="B12" s="320"/>
      <c r="C12" s="30" t="s">
        <v>24</v>
      </c>
      <c r="D12" s="31" t="s">
        <v>325</v>
      </c>
      <c r="E12" s="36">
        <v>1.5</v>
      </c>
      <c r="F12" s="30">
        <v>2</v>
      </c>
      <c r="G12" s="36">
        <v>1</v>
      </c>
      <c r="H12" s="31">
        <v>12.3</v>
      </c>
      <c r="I12" s="4">
        <f>2210*3</f>
        <v>6630</v>
      </c>
      <c r="J12" s="4">
        <v>870</v>
      </c>
      <c r="K12" s="4">
        <v>11100</v>
      </c>
      <c r="L12" s="32">
        <f t="shared" si="6"/>
        <v>9657</v>
      </c>
      <c r="M12" s="33">
        <v>0</v>
      </c>
      <c r="N12" s="33">
        <v>0</v>
      </c>
      <c r="O12" s="34">
        <f t="shared" si="3"/>
        <v>0</v>
      </c>
      <c r="P12" s="35">
        <f t="shared" si="4"/>
        <v>0</v>
      </c>
    </row>
    <row r="13" spans="1:16" ht="28.5">
      <c r="A13" s="29">
        <f t="shared" si="5"/>
        <v>5</v>
      </c>
      <c r="B13" s="320"/>
      <c r="C13" s="30" t="s">
        <v>24</v>
      </c>
      <c r="D13" s="31" t="s">
        <v>325</v>
      </c>
      <c r="E13" s="36">
        <v>1.5</v>
      </c>
      <c r="F13" s="30">
        <v>2</v>
      </c>
      <c r="G13" s="36">
        <v>1</v>
      </c>
      <c r="H13" s="31">
        <v>12.3</v>
      </c>
      <c r="I13" s="4">
        <f>2210*3</f>
        <v>6630</v>
      </c>
      <c r="J13" s="4">
        <v>716</v>
      </c>
      <c r="K13" s="4">
        <v>11100</v>
      </c>
      <c r="L13" s="32">
        <f t="shared" si="6"/>
        <v>7947.6</v>
      </c>
      <c r="M13" s="33">
        <v>0</v>
      </c>
      <c r="N13" s="33">
        <v>0</v>
      </c>
      <c r="O13" s="34">
        <f t="shared" si="3"/>
        <v>0</v>
      </c>
      <c r="P13" s="35">
        <f t="shared" si="4"/>
        <v>0</v>
      </c>
    </row>
    <row r="14" spans="1:16" ht="28.5">
      <c r="A14" s="29">
        <f t="shared" si="5"/>
        <v>6</v>
      </c>
      <c r="B14" s="320"/>
      <c r="C14" s="30" t="s">
        <v>24</v>
      </c>
      <c r="D14" s="31" t="s">
        <v>325</v>
      </c>
      <c r="E14" s="36">
        <v>1.5</v>
      </c>
      <c r="F14" s="30">
        <v>2</v>
      </c>
      <c r="G14" s="36">
        <v>1</v>
      </c>
      <c r="H14" s="31">
        <v>12.3</v>
      </c>
      <c r="I14" s="4">
        <f>2110*3</f>
        <v>6330</v>
      </c>
      <c r="J14" s="4">
        <v>896</v>
      </c>
      <c r="K14" s="4">
        <v>11100</v>
      </c>
      <c r="L14" s="32">
        <f t="shared" si="6"/>
        <v>9945.6</v>
      </c>
      <c r="M14" s="33">
        <v>0</v>
      </c>
      <c r="N14" s="33">
        <v>0</v>
      </c>
      <c r="O14" s="34">
        <f t="shared" si="3"/>
        <v>0</v>
      </c>
      <c r="P14" s="35">
        <f t="shared" si="4"/>
        <v>0</v>
      </c>
    </row>
    <row r="15" spans="1:16" ht="15.75" thickBot="1">
      <c r="A15" s="37">
        <f t="shared" si="5"/>
        <v>7</v>
      </c>
      <c r="B15" s="321"/>
      <c r="C15" s="38" t="s">
        <v>27</v>
      </c>
      <c r="D15" s="39" t="s">
        <v>326</v>
      </c>
      <c r="E15" s="39">
        <v>1.5</v>
      </c>
      <c r="F15" s="39">
        <v>1.5</v>
      </c>
      <c r="G15" s="39">
        <v>1</v>
      </c>
      <c r="H15" s="40">
        <v>10.5</v>
      </c>
      <c r="I15" s="41">
        <f>1853*3</f>
        <v>5559</v>
      </c>
      <c r="J15" s="41">
        <v>612</v>
      </c>
      <c r="K15" s="4">
        <v>11100</v>
      </c>
      <c r="L15" s="42">
        <f t="shared" si="6"/>
        <v>6793.2</v>
      </c>
      <c r="M15" s="43">
        <v>0</v>
      </c>
      <c r="N15" s="43">
        <v>0</v>
      </c>
      <c r="O15" s="44">
        <f t="shared" si="3"/>
        <v>0</v>
      </c>
      <c r="P15" s="45">
        <f t="shared" si="4"/>
        <v>0</v>
      </c>
    </row>
    <row r="16" spans="1:16" ht="15.75" thickBot="1">
      <c r="A16" s="301" t="s">
        <v>327</v>
      </c>
      <c r="B16" s="302"/>
      <c r="C16" s="14" t="s">
        <v>322</v>
      </c>
      <c r="D16" s="14" t="s">
        <v>20</v>
      </c>
      <c r="E16" s="14" t="s">
        <v>20</v>
      </c>
      <c r="F16" s="14" t="s">
        <v>20</v>
      </c>
      <c r="G16" s="14">
        <f>SUM(G17:G35)</f>
        <v>19</v>
      </c>
      <c r="H16" s="14" t="s">
        <v>20</v>
      </c>
      <c r="I16" s="18">
        <f aca="true" t="shared" si="7" ref="I16:P16">SUM(I17:I35)</f>
        <v>122752</v>
      </c>
      <c r="J16" s="18">
        <f t="shared" si="7"/>
        <v>1924.57</v>
      </c>
      <c r="K16" s="18">
        <f t="shared" si="7"/>
        <v>21000</v>
      </c>
      <c r="L16" s="18">
        <f t="shared" si="7"/>
        <v>20202</v>
      </c>
      <c r="M16" s="18">
        <f t="shared" si="7"/>
        <v>52000</v>
      </c>
      <c r="N16" s="18">
        <f t="shared" si="7"/>
        <v>153</v>
      </c>
      <c r="O16" s="18">
        <f t="shared" si="7"/>
        <v>12840</v>
      </c>
      <c r="P16" s="20">
        <f t="shared" si="7"/>
        <v>41730</v>
      </c>
    </row>
    <row r="17" spans="1:16" ht="15">
      <c r="A17" s="46">
        <v>1</v>
      </c>
      <c r="B17" s="311" t="s">
        <v>328</v>
      </c>
      <c r="C17" s="47" t="s">
        <v>31</v>
      </c>
      <c r="D17" s="47" t="s">
        <v>329</v>
      </c>
      <c r="E17" s="47">
        <v>1.5</v>
      </c>
      <c r="F17" s="47">
        <v>3.6</v>
      </c>
      <c r="G17" s="48">
        <v>1</v>
      </c>
      <c r="H17" s="21">
        <v>14</v>
      </c>
      <c r="I17" s="24">
        <v>7560</v>
      </c>
      <c r="J17" s="49">
        <v>984</v>
      </c>
      <c r="K17" s="24">
        <v>10500</v>
      </c>
      <c r="L17" s="50">
        <f>J17*K17/1000</f>
        <v>10332</v>
      </c>
      <c r="M17" s="51">
        <v>0</v>
      </c>
      <c r="N17" s="51">
        <v>0</v>
      </c>
      <c r="O17" s="24">
        <v>0</v>
      </c>
      <c r="P17" s="52">
        <f>+O17*M17/1000</f>
        <v>0</v>
      </c>
    </row>
    <row r="18" spans="1:16" ht="15">
      <c r="A18" s="29">
        <f>+A17+1</f>
        <v>2</v>
      </c>
      <c r="B18" s="309"/>
      <c r="C18" s="31" t="s">
        <v>33</v>
      </c>
      <c r="D18" s="39" t="s">
        <v>326</v>
      </c>
      <c r="E18" s="31">
        <v>1.5</v>
      </c>
      <c r="F18" s="31">
        <v>2.4</v>
      </c>
      <c r="G18" s="53">
        <v>1</v>
      </c>
      <c r="H18" s="29">
        <v>13.8</v>
      </c>
      <c r="I18" s="4">
        <v>6776</v>
      </c>
      <c r="J18" s="54">
        <v>940</v>
      </c>
      <c r="K18" s="5">
        <v>10500</v>
      </c>
      <c r="L18" s="55">
        <f aca="true" t="shared" si="8" ref="L18:L34">J18*K18/1000</f>
        <v>9870</v>
      </c>
      <c r="M18" s="56">
        <v>0</v>
      </c>
      <c r="N18" s="56">
        <v>0</v>
      </c>
      <c r="O18" s="4">
        <v>0</v>
      </c>
      <c r="P18" s="57">
        <f>+O18*M18/1000</f>
        <v>0</v>
      </c>
    </row>
    <row r="19" spans="1:16" ht="15">
      <c r="A19" s="29">
        <f aca="true" t="shared" si="9" ref="A19:A35">+A18+1</f>
        <v>3</v>
      </c>
      <c r="B19" s="309"/>
      <c r="C19" s="31" t="s">
        <v>34</v>
      </c>
      <c r="D19" s="39" t="s">
        <v>326</v>
      </c>
      <c r="E19" s="31">
        <v>1.5</v>
      </c>
      <c r="F19" s="31">
        <v>1.5</v>
      </c>
      <c r="G19" s="53">
        <v>1</v>
      </c>
      <c r="H19" s="29">
        <v>9.5</v>
      </c>
      <c r="I19" s="4">
        <v>0</v>
      </c>
      <c r="J19" s="4">
        <v>0</v>
      </c>
      <c r="K19" s="4">
        <v>0</v>
      </c>
      <c r="L19" s="55">
        <f t="shared" si="8"/>
        <v>0</v>
      </c>
      <c r="M19" s="56">
        <v>0</v>
      </c>
      <c r="N19" s="56">
        <v>9</v>
      </c>
      <c r="O19" s="4">
        <v>0</v>
      </c>
      <c r="P19" s="57">
        <f aca="true" t="shared" si="10" ref="P19:P34">+O19*M19/1000</f>
        <v>0</v>
      </c>
    </row>
    <row r="20" spans="1:16" ht="15">
      <c r="A20" s="29">
        <f t="shared" si="9"/>
        <v>4</v>
      </c>
      <c r="B20" s="36" t="s">
        <v>330</v>
      </c>
      <c r="C20" s="36" t="s">
        <v>34</v>
      </c>
      <c r="D20" s="39" t="s">
        <v>326</v>
      </c>
      <c r="E20" s="36">
        <v>1.5</v>
      </c>
      <c r="F20" s="36">
        <v>1.5</v>
      </c>
      <c r="G20" s="58">
        <v>1</v>
      </c>
      <c r="H20" s="29">
        <v>9.5</v>
      </c>
      <c r="I20" s="4">
        <v>6776</v>
      </c>
      <c r="J20" s="4">
        <v>0</v>
      </c>
      <c r="K20" s="4">
        <v>0</v>
      </c>
      <c r="L20" s="55">
        <f t="shared" si="8"/>
        <v>0</v>
      </c>
      <c r="M20" s="56">
        <v>3250</v>
      </c>
      <c r="N20" s="56">
        <v>9</v>
      </c>
      <c r="O20" s="4">
        <v>912</v>
      </c>
      <c r="P20" s="57">
        <f>+O20*M20/1000</f>
        <v>2964</v>
      </c>
    </row>
    <row r="21" spans="1:16" ht="15">
      <c r="A21" s="29">
        <f t="shared" si="9"/>
        <v>5</v>
      </c>
      <c r="B21" s="36" t="s">
        <v>331</v>
      </c>
      <c r="C21" s="36" t="s">
        <v>37</v>
      </c>
      <c r="D21" s="39" t="s">
        <v>326</v>
      </c>
      <c r="E21" s="36">
        <v>1.5</v>
      </c>
      <c r="F21" s="36">
        <v>1.5</v>
      </c>
      <c r="G21" s="58">
        <v>1</v>
      </c>
      <c r="H21" s="29">
        <v>10</v>
      </c>
      <c r="I21" s="4">
        <v>6776</v>
      </c>
      <c r="J21" s="4">
        <v>0</v>
      </c>
      <c r="K21" s="4">
        <v>0</v>
      </c>
      <c r="L21" s="55">
        <f t="shared" si="8"/>
        <v>0</v>
      </c>
      <c r="M21" s="56">
        <v>3250</v>
      </c>
      <c r="N21" s="56">
        <v>9</v>
      </c>
      <c r="O21" s="4">
        <v>844</v>
      </c>
      <c r="P21" s="57">
        <f t="shared" si="10"/>
        <v>2743</v>
      </c>
    </row>
    <row r="22" spans="1:16" ht="15">
      <c r="A22" s="29">
        <v>6</v>
      </c>
      <c r="B22" s="36" t="s">
        <v>332</v>
      </c>
      <c r="C22" s="36" t="s">
        <v>40</v>
      </c>
      <c r="D22" s="39" t="s">
        <v>326</v>
      </c>
      <c r="E22" s="36">
        <v>1.5</v>
      </c>
      <c r="F22" s="59">
        <v>2</v>
      </c>
      <c r="G22" s="58">
        <v>1</v>
      </c>
      <c r="H22" s="29">
        <v>12.3</v>
      </c>
      <c r="I22" s="4">
        <v>6776</v>
      </c>
      <c r="J22" s="4">
        <v>0</v>
      </c>
      <c r="K22" s="4">
        <v>0</v>
      </c>
      <c r="L22" s="55">
        <f t="shared" si="8"/>
        <v>0</v>
      </c>
      <c r="M22" s="56">
        <v>3250</v>
      </c>
      <c r="N22" s="56">
        <v>9</v>
      </c>
      <c r="O22" s="4">
        <v>890</v>
      </c>
      <c r="P22" s="57">
        <f>+O22*M22/1000</f>
        <v>2892.5</v>
      </c>
    </row>
    <row r="23" spans="1:16" ht="15">
      <c r="A23" s="29">
        <f t="shared" si="9"/>
        <v>7</v>
      </c>
      <c r="B23" s="36" t="s">
        <v>333</v>
      </c>
      <c r="C23" s="36" t="s">
        <v>42</v>
      </c>
      <c r="D23" s="39" t="s">
        <v>326</v>
      </c>
      <c r="E23" s="36">
        <v>1.5</v>
      </c>
      <c r="F23" s="36">
        <v>1.5</v>
      </c>
      <c r="G23" s="58">
        <v>1</v>
      </c>
      <c r="H23" s="29">
        <v>9.3</v>
      </c>
      <c r="I23" s="4">
        <v>6776</v>
      </c>
      <c r="J23" s="4">
        <v>0</v>
      </c>
      <c r="K23" s="4">
        <v>0</v>
      </c>
      <c r="L23" s="55">
        <f t="shared" si="8"/>
        <v>0</v>
      </c>
      <c r="M23" s="56">
        <v>3250</v>
      </c>
      <c r="N23" s="56">
        <v>9</v>
      </c>
      <c r="O23" s="4">
        <v>880</v>
      </c>
      <c r="P23" s="57">
        <f t="shared" si="10"/>
        <v>2860</v>
      </c>
    </row>
    <row r="24" spans="1:16" ht="15">
      <c r="A24" s="29">
        <f t="shared" si="9"/>
        <v>8</v>
      </c>
      <c r="B24" s="36" t="s">
        <v>334</v>
      </c>
      <c r="C24" s="36" t="s">
        <v>42</v>
      </c>
      <c r="D24" s="39" t="s">
        <v>326</v>
      </c>
      <c r="E24" s="36">
        <v>1.5</v>
      </c>
      <c r="F24" s="36">
        <v>1.5</v>
      </c>
      <c r="G24" s="58">
        <v>1</v>
      </c>
      <c r="H24" s="29">
        <v>9.3</v>
      </c>
      <c r="I24" s="4">
        <v>6776</v>
      </c>
      <c r="J24" s="4">
        <v>0</v>
      </c>
      <c r="K24" s="4">
        <v>0</v>
      </c>
      <c r="L24" s="55">
        <f t="shared" si="8"/>
        <v>0</v>
      </c>
      <c r="M24" s="56">
        <v>3250</v>
      </c>
      <c r="N24" s="56">
        <v>9</v>
      </c>
      <c r="O24" s="4">
        <v>922</v>
      </c>
      <c r="P24" s="57">
        <f t="shared" si="10"/>
        <v>2996.5</v>
      </c>
    </row>
    <row r="25" spans="1:16" ht="15">
      <c r="A25" s="29">
        <f t="shared" si="9"/>
        <v>9</v>
      </c>
      <c r="B25" s="36" t="s">
        <v>335</v>
      </c>
      <c r="C25" s="36" t="s">
        <v>42</v>
      </c>
      <c r="D25" s="39" t="s">
        <v>326</v>
      </c>
      <c r="E25" s="36">
        <v>1.5</v>
      </c>
      <c r="F25" s="36">
        <v>1.5</v>
      </c>
      <c r="G25" s="58">
        <v>1</v>
      </c>
      <c r="H25" s="29">
        <v>9.3</v>
      </c>
      <c r="I25" s="4">
        <v>6776</v>
      </c>
      <c r="J25" s="4">
        <v>0</v>
      </c>
      <c r="K25" s="4">
        <v>0</v>
      </c>
      <c r="L25" s="55">
        <f t="shared" si="8"/>
        <v>0</v>
      </c>
      <c r="M25" s="56">
        <v>3250</v>
      </c>
      <c r="N25" s="56">
        <v>9</v>
      </c>
      <c r="O25" s="4">
        <v>910</v>
      </c>
      <c r="P25" s="57">
        <f t="shared" si="10"/>
        <v>2957.5</v>
      </c>
    </row>
    <row r="26" spans="1:16" ht="15">
      <c r="A26" s="29">
        <f t="shared" si="9"/>
        <v>10</v>
      </c>
      <c r="B26" s="36" t="s">
        <v>336</v>
      </c>
      <c r="C26" s="36" t="s">
        <v>38</v>
      </c>
      <c r="D26" s="39" t="s">
        <v>326</v>
      </c>
      <c r="E26" s="36">
        <v>1.5</v>
      </c>
      <c r="F26" s="36">
        <v>1.6</v>
      </c>
      <c r="G26" s="58">
        <v>1</v>
      </c>
      <c r="H26" s="29">
        <v>8</v>
      </c>
      <c r="I26" s="4">
        <v>6776</v>
      </c>
      <c r="J26" s="4">
        <v>0</v>
      </c>
      <c r="K26" s="4">
        <v>0</v>
      </c>
      <c r="L26" s="55">
        <f t="shared" si="8"/>
        <v>0</v>
      </c>
      <c r="M26" s="56">
        <v>3250</v>
      </c>
      <c r="N26" s="56">
        <v>9</v>
      </c>
      <c r="O26" s="4">
        <v>880</v>
      </c>
      <c r="P26" s="57">
        <f t="shared" si="10"/>
        <v>2860</v>
      </c>
    </row>
    <row r="27" spans="1:16" ht="15">
      <c r="A27" s="29">
        <f t="shared" si="9"/>
        <v>11</v>
      </c>
      <c r="B27" s="36" t="s">
        <v>337</v>
      </c>
      <c r="C27" s="36" t="s">
        <v>42</v>
      </c>
      <c r="D27" s="39" t="s">
        <v>326</v>
      </c>
      <c r="E27" s="36">
        <v>1.5</v>
      </c>
      <c r="F27" s="36">
        <v>1.5</v>
      </c>
      <c r="G27" s="58">
        <v>1</v>
      </c>
      <c r="H27" s="29">
        <v>9.3</v>
      </c>
      <c r="I27" s="4">
        <v>6776</v>
      </c>
      <c r="J27" s="4">
        <v>0.57</v>
      </c>
      <c r="K27" s="4">
        <v>0</v>
      </c>
      <c r="L27" s="55">
        <f>J27*K27/1000</f>
        <v>0</v>
      </c>
      <c r="M27" s="56">
        <v>3250</v>
      </c>
      <c r="N27" s="56">
        <v>9</v>
      </c>
      <c r="O27" s="4">
        <v>811</v>
      </c>
      <c r="P27" s="57">
        <f t="shared" si="10"/>
        <v>2635.75</v>
      </c>
    </row>
    <row r="28" spans="1:16" ht="15">
      <c r="A28" s="29">
        <f t="shared" si="9"/>
        <v>12</v>
      </c>
      <c r="B28" s="36" t="s">
        <v>338</v>
      </c>
      <c r="C28" s="36" t="s">
        <v>42</v>
      </c>
      <c r="D28" s="39" t="s">
        <v>326</v>
      </c>
      <c r="E28" s="36">
        <v>1.5</v>
      </c>
      <c r="F28" s="36">
        <v>1.5</v>
      </c>
      <c r="G28" s="58">
        <v>1</v>
      </c>
      <c r="H28" s="29">
        <v>9.3</v>
      </c>
      <c r="I28" s="4">
        <v>6776</v>
      </c>
      <c r="J28" s="4">
        <v>0</v>
      </c>
      <c r="K28" s="4">
        <v>0</v>
      </c>
      <c r="L28" s="55">
        <f t="shared" si="8"/>
        <v>0</v>
      </c>
      <c r="M28" s="56">
        <v>3250</v>
      </c>
      <c r="N28" s="56">
        <v>9</v>
      </c>
      <c r="O28" s="4">
        <v>790</v>
      </c>
      <c r="P28" s="57">
        <f t="shared" si="10"/>
        <v>2567.5</v>
      </c>
    </row>
    <row r="29" spans="1:16" ht="15">
      <c r="A29" s="29">
        <f t="shared" si="9"/>
        <v>13</v>
      </c>
      <c r="B29" s="36" t="s">
        <v>339</v>
      </c>
      <c r="C29" s="36" t="s">
        <v>42</v>
      </c>
      <c r="D29" s="39" t="s">
        <v>326</v>
      </c>
      <c r="E29" s="36">
        <v>1.5</v>
      </c>
      <c r="F29" s="36">
        <v>1.5</v>
      </c>
      <c r="G29" s="58">
        <v>1</v>
      </c>
      <c r="H29" s="29">
        <v>9.3</v>
      </c>
      <c r="I29" s="4">
        <v>6776</v>
      </c>
      <c r="J29" s="4">
        <v>0</v>
      </c>
      <c r="K29" s="4">
        <v>0</v>
      </c>
      <c r="L29" s="55">
        <f t="shared" si="8"/>
        <v>0</v>
      </c>
      <c r="M29" s="56">
        <v>3250</v>
      </c>
      <c r="N29" s="56">
        <v>9</v>
      </c>
      <c r="O29" s="4">
        <v>799</v>
      </c>
      <c r="P29" s="57">
        <f t="shared" si="10"/>
        <v>2596.75</v>
      </c>
    </row>
    <row r="30" spans="1:16" ht="15">
      <c r="A30" s="29">
        <f t="shared" si="9"/>
        <v>14</v>
      </c>
      <c r="B30" s="36" t="s">
        <v>340</v>
      </c>
      <c r="C30" s="36" t="s">
        <v>38</v>
      </c>
      <c r="D30" s="39" t="s">
        <v>326</v>
      </c>
      <c r="E30" s="36">
        <v>1.5</v>
      </c>
      <c r="F30" s="36">
        <v>1.6</v>
      </c>
      <c r="G30" s="58">
        <v>1</v>
      </c>
      <c r="H30" s="29">
        <v>8</v>
      </c>
      <c r="I30" s="4">
        <v>6776</v>
      </c>
      <c r="J30" s="4">
        <v>0</v>
      </c>
      <c r="K30" s="4">
        <v>0</v>
      </c>
      <c r="L30" s="55">
        <f t="shared" si="8"/>
        <v>0</v>
      </c>
      <c r="M30" s="56">
        <v>3250</v>
      </c>
      <c r="N30" s="56">
        <v>9</v>
      </c>
      <c r="O30" s="4">
        <v>817</v>
      </c>
      <c r="P30" s="57">
        <f t="shared" si="10"/>
        <v>2655.25</v>
      </c>
    </row>
    <row r="31" spans="1:16" ht="15">
      <c r="A31" s="29">
        <f t="shared" si="9"/>
        <v>15</v>
      </c>
      <c r="B31" s="36" t="s">
        <v>341</v>
      </c>
      <c r="C31" s="36" t="s">
        <v>42</v>
      </c>
      <c r="D31" s="39" t="s">
        <v>326</v>
      </c>
      <c r="E31" s="36">
        <v>1.5</v>
      </c>
      <c r="F31" s="36">
        <v>1.5</v>
      </c>
      <c r="G31" s="58">
        <v>1</v>
      </c>
      <c r="H31" s="29">
        <v>9.3</v>
      </c>
      <c r="I31" s="4">
        <v>6776</v>
      </c>
      <c r="J31" s="4">
        <v>0</v>
      </c>
      <c r="K31" s="4">
        <v>0</v>
      </c>
      <c r="L31" s="55">
        <f t="shared" si="8"/>
        <v>0</v>
      </c>
      <c r="M31" s="56">
        <v>3250</v>
      </c>
      <c r="N31" s="56">
        <v>9</v>
      </c>
      <c r="O31" s="4">
        <v>866</v>
      </c>
      <c r="P31" s="57">
        <f t="shared" si="10"/>
        <v>2814.5</v>
      </c>
    </row>
    <row r="32" spans="1:16" ht="15">
      <c r="A32" s="29">
        <f t="shared" si="9"/>
        <v>16</v>
      </c>
      <c r="B32" s="36" t="s">
        <v>342</v>
      </c>
      <c r="C32" s="36" t="s">
        <v>34</v>
      </c>
      <c r="D32" s="39" t="s">
        <v>326</v>
      </c>
      <c r="E32" s="36">
        <v>1.5</v>
      </c>
      <c r="F32" s="36">
        <v>1.8</v>
      </c>
      <c r="G32" s="58">
        <v>1</v>
      </c>
      <c r="H32" s="29">
        <v>8.5</v>
      </c>
      <c r="I32" s="4">
        <v>6776</v>
      </c>
      <c r="J32" s="4">
        <v>0</v>
      </c>
      <c r="K32" s="4">
        <v>0</v>
      </c>
      <c r="L32" s="55">
        <f t="shared" si="8"/>
        <v>0</v>
      </c>
      <c r="M32" s="56">
        <v>3250</v>
      </c>
      <c r="N32" s="56">
        <v>9</v>
      </c>
      <c r="O32" s="4">
        <v>843</v>
      </c>
      <c r="P32" s="57">
        <f t="shared" si="10"/>
        <v>2739.75</v>
      </c>
    </row>
    <row r="33" spans="1:16" ht="15">
      <c r="A33" s="29">
        <f t="shared" si="9"/>
        <v>17</v>
      </c>
      <c r="B33" s="36" t="s">
        <v>343</v>
      </c>
      <c r="C33" s="36" t="s">
        <v>38</v>
      </c>
      <c r="D33" s="39" t="s">
        <v>326</v>
      </c>
      <c r="E33" s="36">
        <v>1.5</v>
      </c>
      <c r="F33" s="36">
        <v>1.6</v>
      </c>
      <c r="G33" s="58">
        <v>1</v>
      </c>
      <c r="H33" s="29">
        <v>9.3</v>
      </c>
      <c r="I33" s="4">
        <v>6776</v>
      </c>
      <c r="J33" s="4">
        <v>0</v>
      </c>
      <c r="K33" s="4">
        <v>0</v>
      </c>
      <c r="L33" s="55">
        <f t="shared" si="8"/>
        <v>0</v>
      </c>
      <c r="M33" s="56">
        <v>3250</v>
      </c>
      <c r="N33" s="56">
        <v>9</v>
      </c>
      <c r="O33" s="4">
        <v>0</v>
      </c>
      <c r="P33" s="57">
        <f t="shared" si="10"/>
        <v>0</v>
      </c>
    </row>
    <row r="34" spans="1:16" ht="15">
      <c r="A34" s="29">
        <f t="shared" si="9"/>
        <v>18</v>
      </c>
      <c r="B34" s="36" t="s">
        <v>344</v>
      </c>
      <c r="C34" s="36" t="s">
        <v>42</v>
      </c>
      <c r="D34" s="39" t="s">
        <v>326</v>
      </c>
      <c r="E34" s="36">
        <v>1.5</v>
      </c>
      <c r="F34" s="36">
        <v>1.5</v>
      </c>
      <c r="G34" s="58">
        <v>1</v>
      </c>
      <c r="H34" s="29">
        <v>9.3</v>
      </c>
      <c r="I34" s="4">
        <v>6776</v>
      </c>
      <c r="J34" s="4">
        <v>0</v>
      </c>
      <c r="K34" s="4">
        <v>0</v>
      </c>
      <c r="L34" s="55">
        <f t="shared" si="8"/>
        <v>0</v>
      </c>
      <c r="M34" s="56">
        <v>3250</v>
      </c>
      <c r="N34" s="56">
        <v>9</v>
      </c>
      <c r="O34" s="4">
        <v>827</v>
      </c>
      <c r="P34" s="57">
        <f t="shared" si="10"/>
        <v>2687.75</v>
      </c>
    </row>
    <row r="35" spans="1:16" ht="15.75" thickBot="1">
      <c r="A35" s="29">
        <f t="shared" si="9"/>
        <v>19</v>
      </c>
      <c r="B35" s="36" t="s">
        <v>345</v>
      </c>
      <c r="C35" s="36" t="s">
        <v>42</v>
      </c>
      <c r="D35" s="39" t="s">
        <v>326</v>
      </c>
      <c r="E35" s="36">
        <v>1.5</v>
      </c>
      <c r="F35" s="36">
        <v>1.5</v>
      </c>
      <c r="G35" s="58">
        <v>1</v>
      </c>
      <c r="H35" s="60">
        <v>9.3</v>
      </c>
      <c r="I35" s="61">
        <v>6776</v>
      </c>
      <c r="J35" s="61">
        <v>0</v>
      </c>
      <c r="K35" s="61">
        <v>0</v>
      </c>
      <c r="L35" s="62">
        <f>J35*K35/1000</f>
        <v>0</v>
      </c>
      <c r="M35" s="63">
        <v>3250</v>
      </c>
      <c r="N35" s="63">
        <v>9</v>
      </c>
      <c r="O35" s="61">
        <v>849</v>
      </c>
      <c r="P35" s="64">
        <f>+O35*M35/1000</f>
        <v>2759.25</v>
      </c>
    </row>
    <row r="36" spans="1:16" ht="15.75" thickBot="1">
      <c r="A36" s="303" t="s">
        <v>55</v>
      </c>
      <c r="B36" s="304"/>
      <c r="C36" s="65" t="s">
        <v>322</v>
      </c>
      <c r="D36" s="65" t="s">
        <v>20</v>
      </c>
      <c r="E36" s="65" t="s">
        <v>20</v>
      </c>
      <c r="F36" s="65" t="s">
        <v>20</v>
      </c>
      <c r="G36" s="65">
        <f>SUM(G37:G51)</f>
        <v>15</v>
      </c>
      <c r="H36" s="65" t="s">
        <v>20</v>
      </c>
      <c r="I36" s="66">
        <f aca="true" t="shared" si="11" ref="I36:P36">SUM(I37:I51)</f>
        <v>101640</v>
      </c>
      <c r="J36" s="66">
        <f t="shared" si="11"/>
        <v>2318.4</v>
      </c>
      <c r="K36" s="66">
        <f t="shared" si="11"/>
        <v>23600</v>
      </c>
      <c r="L36" s="67">
        <f t="shared" si="11"/>
        <v>27357.12</v>
      </c>
      <c r="M36" s="67">
        <f t="shared" si="11"/>
        <v>42250</v>
      </c>
      <c r="N36" s="68">
        <f t="shared" si="11"/>
        <v>136.95</v>
      </c>
      <c r="O36" s="66">
        <f t="shared" si="11"/>
        <v>9543</v>
      </c>
      <c r="P36" s="68">
        <f t="shared" si="11"/>
        <v>31014.75</v>
      </c>
    </row>
    <row r="37" spans="1:16" ht="15.75">
      <c r="A37" s="21">
        <v>1</v>
      </c>
      <c r="B37" s="308" t="s">
        <v>346</v>
      </c>
      <c r="C37" s="23" t="s">
        <v>1095</v>
      </c>
      <c r="D37" s="23" t="s">
        <v>329</v>
      </c>
      <c r="E37" s="23">
        <v>1.5</v>
      </c>
      <c r="F37" s="23">
        <v>3.6</v>
      </c>
      <c r="G37" s="23">
        <v>1</v>
      </c>
      <c r="H37" s="23">
        <v>20</v>
      </c>
      <c r="I37" s="69">
        <v>7560</v>
      </c>
      <c r="J37" s="24">
        <f>I37*H37/100</f>
        <v>1512</v>
      </c>
      <c r="K37" s="24">
        <v>11800</v>
      </c>
      <c r="L37" s="70">
        <f>J37*K37/1000</f>
        <v>17841.6</v>
      </c>
      <c r="M37" s="71">
        <v>0</v>
      </c>
      <c r="N37" s="71">
        <v>0</v>
      </c>
      <c r="O37" s="24">
        <v>0</v>
      </c>
      <c r="P37" s="72">
        <f>+O37*M37/1000</f>
        <v>0</v>
      </c>
    </row>
    <row r="38" spans="1:16" ht="15.75">
      <c r="A38" s="29">
        <f>+A37+1</f>
        <v>2</v>
      </c>
      <c r="B38" s="309"/>
      <c r="C38" s="31" t="s">
        <v>57</v>
      </c>
      <c r="D38" s="36" t="s">
        <v>326</v>
      </c>
      <c r="E38" s="31">
        <v>1.5</v>
      </c>
      <c r="F38" s="31">
        <v>1.5</v>
      </c>
      <c r="G38" s="31">
        <v>1</v>
      </c>
      <c r="H38" s="31">
        <v>12</v>
      </c>
      <c r="I38" s="73">
        <v>6720</v>
      </c>
      <c r="J38" s="4">
        <f>I38*H38/100</f>
        <v>806.4</v>
      </c>
      <c r="K38" s="4">
        <v>11800</v>
      </c>
      <c r="L38" s="6">
        <f aca="true" t="shared" si="12" ref="L38:L51">J38*K38/1000</f>
        <v>9515.52</v>
      </c>
      <c r="M38" s="8">
        <v>0</v>
      </c>
      <c r="N38" s="74">
        <v>0</v>
      </c>
      <c r="O38" s="4">
        <v>0</v>
      </c>
      <c r="P38" s="9">
        <f>+O38*M38/1000</f>
        <v>0</v>
      </c>
    </row>
    <row r="39" spans="1:16" ht="15.75">
      <c r="A39" s="29">
        <v>3</v>
      </c>
      <c r="B39" s="36" t="s">
        <v>58</v>
      </c>
      <c r="C39" s="31" t="s">
        <v>57</v>
      </c>
      <c r="D39" s="36" t="s">
        <v>326</v>
      </c>
      <c r="E39" s="31">
        <v>1.5</v>
      </c>
      <c r="F39" s="31">
        <v>1.5</v>
      </c>
      <c r="G39" s="31">
        <v>1</v>
      </c>
      <c r="H39" s="31">
        <v>12</v>
      </c>
      <c r="I39" s="73">
        <v>6720</v>
      </c>
      <c r="J39" s="4">
        <v>0</v>
      </c>
      <c r="K39" s="4">
        <v>0</v>
      </c>
      <c r="L39" s="6">
        <f t="shared" si="12"/>
        <v>0</v>
      </c>
      <c r="M39" s="8">
        <v>3250</v>
      </c>
      <c r="N39" s="74">
        <f aca="true" t="shared" si="13" ref="N39:N51">H39*1.1</f>
        <v>13.200000000000001</v>
      </c>
      <c r="O39" s="4">
        <f>325*3</f>
        <v>975</v>
      </c>
      <c r="P39" s="9">
        <f aca="true" t="shared" si="14" ref="P39:P51">+O39*M39/1000</f>
        <v>3168.75</v>
      </c>
    </row>
    <row r="40" spans="1:16" ht="15.75">
      <c r="A40" s="29">
        <v>4</v>
      </c>
      <c r="B40" s="36" t="s">
        <v>59</v>
      </c>
      <c r="C40" s="36" t="s">
        <v>60</v>
      </c>
      <c r="D40" s="36" t="s">
        <v>326</v>
      </c>
      <c r="E40" s="36">
        <v>1.5</v>
      </c>
      <c r="F40" s="36">
        <v>1.5</v>
      </c>
      <c r="G40" s="36">
        <v>1</v>
      </c>
      <c r="H40" s="31">
        <v>8.5</v>
      </c>
      <c r="I40" s="73">
        <v>6720</v>
      </c>
      <c r="J40" s="4">
        <v>0</v>
      </c>
      <c r="K40" s="4">
        <v>0</v>
      </c>
      <c r="L40" s="6">
        <f t="shared" si="12"/>
        <v>0</v>
      </c>
      <c r="M40" s="8">
        <v>3250</v>
      </c>
      <c r="N40" s="74">
        <f t="shared" si="13"/>
        <v>9.350000000000001</v>
      </c>
      <c r="O40" s="4">
        <f>209*3</f>
        <v>627</v>
      </c>
      <c r="P40" s="9">
        <f t="shared" si="14"/>
        <v>2037.75</v>
      </c>
    </row>
    <row r="41" spans="1:16" ht="15.75">
      <c r="A41" s="29">
        <f aca="true" t="shared" si="15" ref="A41:A51">+A40+1</f>
        <v>5</v>
      </c>
      <c r="B41" s="36" t="s">
        <v>61</v>
      </c>
      <c r="C41" s="31" t="s">
        <v>57</v>
      </c>
      <c r="D41" s="36" t="s">
        <v>326</v>
      </c>
      <c r="E41" s="36">
        <v>1.5</v>
      </c>
      <c r="F41" s="36">
        <v>1.5</v>
      </c>
      <c r="G41" s="36">
        <v>1</v>
      </c>
      <c r="H41" s="31">
        <v>12</v>
      </c>
      <c r="I41" s="73">
        <v>6720</v>
      </c>
      <c r="J41" s="4">
        <v>0</v>
      </c>
      <c r="K41" s="4">
        <v>0</v>
      </c>
      <c r="L41" s="6">
        <f t="shared" si="12"/>
        <v>0</v>
      </c>
      <c r="M41" s="8">
        <v>3250</v>
      </c>
      <c r="N41" s="74">
        <f>H41*1.1</f>
        <v>13.200000000000001</v>
      </c>
      <c r="O41" s="4">
        <f>325*3</f>
        <v>975</v>
      </c>
      <c r="P41" s="9">
        <f t="shared" si="14"/>
        <v>3168.75</v>
      </c>
    </row>
    <row r="42" spans="1:16" ht="15.75">
      <c r="A42" s="29">
        <f t="shared" si="15"/>
        <v>6</v>
      </c>
      <c r="B42" s="36" t="s">
        <v>62</v>
      </c>
      <c r="C42" s="36" t="s">
        <v>60</v>
      </c>
      <c r="D42" s="36" t="s">
        <v>326</v>
      </c>
      <c r="E42" s="36">
        <v>1.5</v>
      </c>
      <c r="F42" s="59">
        <v>1.5</v>
      </c>
      <c r="G42" s="36">
        <v>1</v>
      </c>
      <c r="H42" s="31">
        <v>8.5</v>
      </c>
      <c r="I42" s="73">
        <v>6720</v>
      </c>
      <c r="J42" s="4">
        <v>0</v>
      </c>
      <c r="K42" s="4">
        <v>0</v>
      </c>
      <c r="L42" s="6">
        <f t="shared" si="12"/>
        <v>0</v>
      </c>
      <c r="M42" s="8">
        <v>3250</v>
      </c>
      <c r="N42" s="74">
        <f t="shared" si="13"/>
        <v>9.350000000000001</v>
      </c>
      <c r="O42" s="4">
        <f aca="true" t="shared" si="16" ref="O42:O51">209*3</f>
        <v>627</v>
      </c>
      <c r="P42" s="9">
        <f t="shared" si="14"/>
        <v>2037.75</v>
      </c>
    </row>
    <row r="43" spans="1:16" ht="15.75">
      <c r="A43" s="29">
        <f t="shared" si="15"/>
        <v>7</v>
      </c>
      <c r="B43" s="36" t="s">
        <v>63</v>
      </c>
      <c r="C43" s="31" t="s">
        <v>57</v>
      </c>
      <c r="D43" s="36" t="s">
        <v>326</v>
      </c>
      <c r="E43" s="36">
        <v>1.5</v>
      </c>
      <c r="F43" s="36">
        <v>1.5</v>
      </c>
      <c r="G43" s="36">
        <v>1</v>
      </c>
      <c r="H43" s="31">
        <v>12</v>
      </c>
      <c r="I43" s="73">
        <v>6720</v>
      </c>
      <c r="J43" s="4">
        <v>0</v>
      </c>
      <c r="K43" s="4">
        <v>0</v>
      </c>
      <c r="L43" s="6">
        <f t="shared" si="12"/>
        <v>0</v>
      </c>
      <c r="M43" s="8">
        <v>3250</v>
      </c>
      <c r="N43" s="74">
        <f t="shared" si="13"/>
        <v>13.200000000000001</v>
      </c>
      <c r="O43" s="4">
        <f>325*3</f>
        <v>975</v>
      </c>
      <c r="P43" s="9">
        <f t="shared" si="14"/>
        <v>3168.75</v>
      </c>
    </row>
    <row r="44" spans="1:16" ht="15.75">
      <c r="A44" s="29">
        <f t="shared" si="15"/>
        <v>8</v>
      </c>
      <c r="B44" s="36" t="s">
        <v>64</v>
      </c>
      <c r="C44" s="36" t="s">
        <v>65</v>
      </c>
      <c r="D44" s="36" t="s">
        <v>326</v>
      </c>
      <c r="E44" s="36">
        <v>1.5</v>
      </c>
      <c r="F44" s="36">
        <v>1.6</v>
      </c>
      <c r="G44" s="36">
        <v>1</v>
      </c>
      <c r="H44" s="31">
        <v>12</v>
      </c>
      <c r="I44" s="73">
        <v>6720</v>
      </c>
      <c r="J44" s="4">
        <v>0</v>
      </c>
      <c r="K44" s="4">
        <v>0</v>
      </c>
      <c r="L44" s="6">
        <f t="shared" si="12"/>
        <v>0</v>
      </c>
      <c r="M44" s="8">
        <v>3250</v>
      </c>
      <c r="N44" s="74">
        <f t="shared" si="13"/>
        <v>13.200000000000001</v>
      </c>
      <c r="O44" s="4">
        <f>325*3</f>
        <v>975</v>
      </c>
      <c r="P44" s="9">
        <f t="shared" si="14"/>
        <v>3168.75</v>
      </c>
    </row>
    <row r="45" spans="1:16" ht="15.75">
      <c r="A45" s="29">
        <f t="shared" si="15"/>
        <v>9</v>
      </c>
      <c r="B45" s="36" t="s">
        <v>66</v>
      </c>
      <c r="C45" s="36" t="s">
        <v>60</v>
      </c>
      <c r="D45" s="36" t="s">
        <v>326</v>
      </c>
      <c r="E45" s="36">
        <v>1.5</v>
      </c>
      <c r="F45" s="36">
        <v>1.5</v>
      </c>
      <c r="G45" s="36">
        <v>1</v>
      </c>
      <c r="H45" s="31">
        <v>8.5</v>
      </c>
      <c r="I45" s="73">
        <v>6720</v>
      </c>
      <c r="J45" s="4">
        <v>0</v>
      </c>
      <c r="K45" s="4">
        <v>0</v>
      </c>
      <c r="L45" s="6">
        <f t="shared" si="12"/>
        <v>0</v>
      </c>
      <c r="M45" s="8">
        <v>3250</v>
      </c>
      <c r="N45" s="74">
        <f t="shared" si="13"/>
        <v>9.350000000000001</v>
      </c>
      <c r="O45" s="4">
        <f t="shared" si="16"/>
        <v>627</v>
      </c>
      <c r="P45" s="9">
        <f t="shared" si="14"/>
        <v>2037.75</v>
      </c>
    </row>
    <row r="46" spans="1:16" ht="15.75">
      <c r="A46" s="29">
        <f t="shared" si="15"/>
        <v>10</v>
      </c>
      <c r="B46" s="36" t="s">
        <v>67</v>
      </c>
      <c r="C46" s="36" t="s">
        <v>60</v>
      </c>
      <c r="D46" s="36" t="s">
        <v>326</v>
      </c>
      <c r="E46" s="36">
        <v>1.5</v>
      </c>
      <c r="F46" s="36">
        <v>1.6</v>
      </c>
      <c r="G46" s="36">
        <v>1</v>
      </c>
      <c r="H46" s="31">
        <v>8.5</v>
      </c>
      <c r="I46" s="73">
        <v>6720</v>
      </c>
      <c r="J46" s="4">
        <v>0</v>
      </c>
      <c r="K46" s="4">
        <v>0</v>
      </c>
      <c r="L46" s="6">
        <f t="shared" si="12"/>
        <v>0</v>
      </c>
      <c r="M46" s="8">
        <v>3250</v>
      </c>
      <c r="N46" s="74">
        <f t="shared" si="13"/>
        <v>9.350000000000001</v>
      </c>
      <c r="O46" s="4">
        <f t="shared" si="16"/>
        <v>627</v>
      </c>
      <c r="P46" s="9">
        <f t="shared" si="14"/>
        <v>2037.75</v>
      </c>
    </row>
    <row r="47" spans="1:16" ht="15.75">
      <c r="A47" s="29">
        <f t="shared" si="15"/>
        <v>11</v>
      </c>
      <c r="B47" s="36" t="s">
        <v>68</v>
      </c>
      <c r="C47" s="36" t="s">
        <v>69</v>
      </c>
      <c r="D47" s="36" t="s">
        <v>326</v>
      </c>
      <c r="E47" s="36">
        <v>1.5</v>
      </c>
      <c r="F47" s="36">
        <v>1.5</v>
      </c>
      <c r="G47" s="36">
        <v>1</v>
      </c>
      <c r="H47" s="31">
        <v>8.5</v>
      </c>
      <c r="I47" s="73">
        <v>6720</v>
      </c>
      <c r="J47" s="4">
        <v>0</v>
      </c>
      <c r="K47" s="4">
        <v>0</v>
      </c>
      <c r="L47" s="6">
        <f t="shared" si="12"/>
        <v>0</v>
      </c>
      <c r="M47" s="8">
        <v>3250</v>
      </c>
      <c r="N47" s="74">
        <f t="shared" si="13"/>
        <v>9.350000000000001</v>
      </c>
      <c r="O47" s="4">
        <f t="shared" si="16"/>
        <v>627</v>
      </c>
      <c r="P47" s="9">
        <f t="shared" si="14"/>
        <v>2037.75</v>
      </c>
    </row>
    <row r="48" spans="1:16" ht="15.75">
      <c r="A48" s="29">
        <f t="shared" si="15"/>
        <v>12</v>
      </c>
      <c r="B48" s="36" t="s">
        <v>70</v>
      </c>
      <c r="C48" s="36" t="s">
        <v>60</v>
      </c>
      <c r="D48" s="36" t="s">
        <v>326</v>
      </c>
      <c r="E48" s="36">
        <v>1.5</v>
      </c>
      <c r="F48" s="36">
        <v>1.5</v>
      </c>
      <c r="G48" s="36">
        <v>1</v>
      </c>
      <c r="H48" s="31">
        <v>8.5</v>
      </c>
      <c r="I48" s="73">
        <v>6720</v>
      </c>
      <c r="J48" s="4">
        <v>0</v>
      </c>
      <c r="K48" s="4">
        <v>0</v>
      </c>
      <c r="L48" s="6">
        <f t="shared" si="12"/>
        <v>0</v>
      </c>
      <c r="M48" s="8">
        <v>3250</v>
      </c>
      <c r="N48" s="74">
        <f t="shared" si="13"/>
        <v>9.350000000000001</v>
      </c>
      <c r="O48" s="4">
        <f t="shared" si="16"/>
        <v>627</v>
      </c>
      <c r="P48" s="9">
        <f t="shared" si="14"/>
        <v>2037.75</v>
      </c>
    </row>
    <row r="49" spans="1:16" ht="15.75">
      <c r="A49" s="29">
        <f t="shared" si="15"/>
        <v>13</v>
      </c>
      <c r="B49" s="36" t="s">
        <v>71</v>
      </c>
      <c r="C49" s="36" t="s">
        <v>60</v>
      </c>
      <c r="D49" s="36" t="s">
        <v>326</v>
      </c>
      <c r="E49" s="36">
        <v>1.5</v>
      </c>
      <c r="F49" s="36">
        <v>1.5</v>
      </c>
      <c r="G49" s="36">
        <v>1</v>
      </c>
      <c r="H49" s="31">
        <v>8.5</v>
      </c>
      <c r="I49" s="73">
        <v>6720</v>
      </c>
      <c r="J49" s="4">
        <v>0</v>
      </c>
      <c r="K49" s="4">
        <v>0</v>
      </c>
      <c r="L49" s="6">
        <f t="shared" si="12"/>
        <v>0</v>
      </c>
      <c r="M49" s="8">
        <v>3250</v>
      </c>
      <c r="N49" s="74">
        <f t="shared" si="13"/>
        <v>9.350000000000001</v>
      </c>
      <c r="O49" s="4">
        <f t="shared" si="16"/>
        <v>627</v>
      </c>
      <c r="P49" s="9">
        <f t="shared" si="14"/>
        <v>2037.75</v>
      </c>
    </row>
    <row r="50" spans="1:16" ht="15.75">
      <c r="A50" s="29">
        <f t="shared" si="15"/>
        <v>14</v>
      </c>
      <c r="B50" s="36" t="s">
        <v>72</v>
      </c>
      <c r="C50" s="36" t="s">
        <v>60</v>
      </c>
      <c r="D50" s="36" t="s">
        <v>326</v>
      </c>
      <c r="E50" s="36">
        <v>1.5</v>
      </c>
      <c r="F50" s="36">
        <v>1.6</v>
      </c>
      <c r="G50" s="36">
        <v>1</v>
      </c>
      <c r="H50" s="31">
        <v>8.5</v>
      </c>
      <c r="I50" s="73">
        <v>6720</v>
      </c>
      <c r="J50" s="4">
        <v>0</v>
      </c>
      <c r="K50" s="4">
        <v>0</v>
      </c>
      <c r="L50" s="6">
        <f t="shared" si="12"/>
        <v>0</v>
      </c>
      <c r="M50" s="8">
        <v>3250</v>
      </c>
      <c r="N50" s="74">
        <f t="shared" si="13"/>
        <v>9.350000000000001</v>
      </c>
      <c r="O50" s="4">
        <f t="shared" si="16"/>
        <v>627</v>
      </c>
      <c r="P50" s="9">
        <f t="shared" si="14"/>
        <v>2037.75</v>
      </c>
    </row>
    <row r="51" spans="1:16" ht="16.5" thickBot="1">
      <c r="A51" s="60">
        <f t="shared" si="15"/>
        <v>15</v>
      </c>
      <c r="B51" s="75" t="s">
        <v>73</v>
      </c>
      <c r="C51" s="75" t="s">
        <v>60</v>
      </c>
      <c r="D51" s="75" t="s">
        <v>326</v>
      </c>
      <c r="E51" s="75">
        <v>1.5</v>
      </c>
      <c r="F51" s="75">
        <v>1.5</v>
      </c>
      <c r="G51" s="75">
        <v>1</v>
      </c>
      <c r="H51" s="76">
        <v>8.5</v>
      </c>
      <c r="I51" s="77">
        <v>6720</v>
      </c>
      <c r="J51" s="61">
        <v>0</v>
      </c>
      <c r="K51" s="61">
        <v>0</v>
      </c>
      <c r="L51" s="78">
        <f t="shared" si="12"/>
        <v>0</v>
      </c>
      <c r="M51" s="79">
        <v>3250</v>
      </c>
      <c r="N51" s="80">
        <f t="shared" si="13"/>
        <v>9.350000000000001</v>
      </c>
      <c r="O51" s="61">
        <f t="shared" si="16"/>
        <v>627</v>
      </c>
      <c r="P51" s="81">
        <f t="shared" si="14"/>
        <v>2037.75</v>
      </c>
    </row>
    <row r="52" spans="1:16" ht="15.75" thickBot="1">
      <c r="A52" s="313" t="s">
        <v>74</v>
      </c>
      <c r="B52" s="314"/>
      <c r="C52" s="82" t="s">
        <v>322</v>
      </c>
      <c r="D52" s="82" t="s">
        <v>20</v>
      </c>
      <c r="E52" s="82" t="s">
        <v>20</v>
      </c>
      <c r="F52" s="82" t="s">
        <v>20</v>
      </c>
      <c r="G52" s="82">
        <f>SUM(G53:G68)</f>
        <v>16</v>
      </c>
      <c r="H52" s="82" t="s">
        <v>20</v>
      </c>
      <c r="I52" s="83">
        <f aca="true" t="shared" si="17" ref="I52:N52">SUM(I53:I68)</f>
        <v>100464</v>
      </c>
      <c r="J52" s="83">
        <f t="shared" si="17"/>
        <v>1777</v>
      </c>
      <c r="K52" s="83">
        <f t="shared" si="17"/>
        <v>59838</v>
      </c>
      <c r="L52" s="83">
        <f t="shared" si="17"/>
        <v>16059.695</v>
      </c>
      <c r="M52" s="83">
        <f t="shared" si="17"/>
        <v>52000</v>
      </c>
      <c r="N52" s="83">
        <f t="shared" si="17"/>
        <v>171</v>
      </c>
      <c r="O52" s="83">
        <f>+SUM(O53:O68)</f>
        <v>8737</v>
      </c>
      <c r="P52" s="84">
        <f>+SUM(P53:P68)</f>
        <v>28395.2</v>
      </c>
    </row>
    <row r="53" spans="1:16" ht="15">
      <c r="A53" s="21">
        <v>1</v>
      </c>
      <c r="B53" s="308" t="s">
        <v>347</v>
      </c>
      <c r="C53" s="85" t="s">
        <v>1093</v>
      </c>
      <c r="D53" s="23" t="s">
        <v>329</v>
      </c>
      <c r="E53" s="23">
        <v>1.5</v>
      </c>
      <c r="F53" s="23">
        <v>2.75</v>
      </c>
      <c r="G53" s="23">
        <v>1</v>
      </c>
      <c r="H53" s="23">
        <v>20</v>
      </c>
      <c r="I53" s="24">
        <v>6850</v>
      </c>
      <c r="J53" s="24">
        <v>300</v>
      </c>
      <c r="K53" s="24">
        <v>12671</v>
      </c>
      <c r="L53" s="70">
        <f>J53*K53/1000</f>
        <v>3801.3</v>
      </c>
      <c r="M53" s="71">
        <v>3250</v>
      </c>
      <c r="N53" s="71">
        <v>20</v>
      </c>
      <c r="O53" s="24"/>
      <c r="P53" s="72">
        <f>+O53*M53/1000</f>
        <v>0</v>
      </c>
    </row>
    <row r="54" spans="1:16" ht="28.5">
      <c r="A54" s="29">
        <f>+A53+1</f>
        <v>2</v>
      </c>
      <c r="B54" s="309"/>
      <c r="C54" s="86" t="s">
        <v>76</v>
      </c>
      <c r="D54" s="39" t="s">
        <v>326</v>
      </c>
      <c r="E54" s="31">
        <v>1.5</v>
      </c>
      <c r="F54" s="31">
        <v>2.57</v>
      </c>
      <c r="G54" s="31">
        <v>1</v>
      </c>
      <c r="H54" s="31">
        <v>25</v>
      </c>
      <c r="I54" s="4">
        <v>6030</v>
      </c>
      <c r="J54" s="4">
        <v>120</v>
      </c>
      <c r="K54" s="4">
        <v>12671</v>
      </c>
      <c r="L54" s="6">
        <f aca="true" t="shared" si="18" ref="L54:L66">J54*K54/1000</f>
        <v>1520.52</v>
      </c>
      <c r="M54" s="7">
        <v>3250</v>
      </c>
      <c r="N54" s="8">
        <v>25</v>
      </c>
      <c r="O54" s="4">
        <v>629</v>
      </c>
      <c r="P54" s="9">
        <f>+O54*M54/1000</f>
        <v>2044.25</v>
      </c>
    </row>
    <row r="55" spans="1:16" ht="15">
      <c r="A55" s="29">
        <f aca="true" t="shared" si="19" ref="A55:A68">+A54+1</f>
        <v>3</v>
      </c>
      <c r="B55" s="309"/>
      <c r="C55" s="87" t="s">
        <v>77</v>
      </c>
      <c r="D55" s="39" t="s">
        <v>326</v>
      </c>
      <c r="E55" s="31">
        <v>1.5</v>
      </c>
      <c r="F55" s="31">
        <v>1.5</v>
      </c>
      <c r="G55" s="31">
        <v>1</v>
      </c>
      <c r="H55" s="31">
        <v>9</v>
      </c>
      <c r="I55" s="4">
        <v>6295</v>
      </c>
      <c r="J55" s="4">
        <v>0</v>
      </c>
      <c r="K55" s="4">
        <v>12671</v>
      </c>
      <c r="L55" s="6">
        <v>0</v>
      </c>
      <c r="M55" s="7">
        <v>3250</v>
      </c>
      <c r="N55" s="8">
        <v>9</v>
      </c>
      <c r="O55" s="4">
        <v>317</v>
      </c>
      <c r="P55" s="9">
        <f aca="true" t="shared" si="20" ref="P55:P67">+O55*M55/1000</f>
        <v>1030.25</v>
      </c>
    </row>
    <row r="56" spans="1:16" ht="15">
      <c r="A56" s="29">
        <f t="shared" si="19"/>
        <v>4</v>
      </c>
      <c r="B56" s="36" t="s">
        <v>348</v>
      </c>
      <c r="C56" s="36" t="s">
        <v>42</v>
      </c>
      <c r="D56" s="39" t="s">
        <v>326</v>
      </c>
      <c r="E56" s="36">
        <v>1.5</v>
      </c>
      <c r="F56" s="31">
        <v>1.5</v>
      </c>
      <c r="G56" s="36">
        <v>1</v>
      </c>
      <c r="H56" s="31">
        <v>9</v>
      </c>
      <c r="I56" s="4">
        <v>6600</v>
      </c>
      <c r="J56" s="4">
        <v>0</v>
      </c>
      <c r="K56" s="4">
        <v>0</v>
      </c>
      <c r="L56" s="6">
        <f t="shared" si="18"/>
        <v>0</v>
      </c>
      <c r="M56" s="7">
        <v>3250</v>
      </c>
      <c r="N56" s="7">
        <v>9</v>
      </c>
      <c r="O56" s="5">
        <v>561</v>
      </c>
      <c r="P56" s="9">
        <f t="shared" si="20"/>
        <v>1823.25</v>
      </c>
    </row>
    <row r="57" spans="1:16" ht="15">
      <c r="A57" s="29">
        <f t="shared" si="19"/>
        <v>5</v>
      </c>
      <c r="B57" s="36" t="s">
        <v>349</v>
      </c>
      <c r="C57" s="36" t="s">
        <v>42</v>
      </c>
      <c r="D57" s="39" t="s">
        <v>326</v>
      </c>
      <c r="E57" s="36">
        <v>1.5</v>
      </c>
      <c r="F57" s="31">
        <v>1.5</v>
      </c>
      <c r="G57" s="36">
        <v>1</v>
      </c>
      <c r="H57" s="31">
        <v>9</v>
      </c>
      <c r="I57" s="4">
        <v>6520</v>
      </c>
      <c r="J57" s="4">
        <f>160+160</f>
        <v>320</v>
      </c>
      <c r="K57" s="4">
        <v>6200</v>
      </c>
      <c r="L57" s="6">
        <f t="shared" si="18"/>
        <v>1984</v>
      </c>
      <c r="M57" s="7">
        <v>3250</v>
      </c>
      <c r="N57" s="8">
        <v>9</v>
      </c>
      <c r="O57" s="4">
        <v>0</v>
      </c>
      <c r="P57" s="9">
        <f t="shared" si="20"/>
        <v>0</v>
      </c>
    </row>
    <row r="58" spans="1:16" ht="15">
      <c r="A58" s="29">
        <f t="shared" si="19"/>
        <v>6</v>
      </c>
      <c r="B58" s="36" t="s">
        <v>350</v>
      </c>
      <c r="C58" s="36" t="s">
        <v>42</v>
      </c>
      <c r="D58" s="39" t="s">
        <v>326</v>
      </c>
      <c r="E58" s="36">
        <v>1.5</v>
      </c>
      <c r="F58" s="31">
        <v>1.5</v>
      </c>
      <c r="G58" s="36">
        <v>1</v>
      </c>
      <c r="H58" s="31">
        <v>9</v>
      </c>
      <c r="I58" s="4">
        <v>4788</v>
      </c>
      <c r="J58" s="4">
        <v>270</v>
      </c>
      <c r="K58" s="4">
        <v>6500</v>
      </c>
      <c r="L58" s="6">
        <f t="shared" si="18"/>
        <v>1755</v>
      </c>
      <c r="M58" s="7">
        <v>3250</v>
      </c>
      <c r="N58" s="8">
        <v>9</v>
      </c>
      <c r="O58" s="4">
        <v>0</v>
      </c>
      <c r="P58" s="9">
        <v>0</v>
      </c>
    </row>
    <row r="59" spans="1:16" ht="15">
      <c r="A59" s="29">
        <f t="shared" si="19"/>
        <v>7</v>
      </c>
      <c r="B59" s="36" t="s">
        <v>351</v>
      </c>
      <c r="C59" s="36" t="s">
        <v>42</v>
      </c>
      <c r="D59" s="39" t="s">
        <v>326</v>
      </c>
      <c r="E59" s="36">
        <v>1.5</v>
      </c>
      <c r="F59" s="31">
        <v>1.5</v>
      </c>
      <c r="G59" s="36">
        <v>1</v>
      </c>
      <c r="H59" s="31">
        <v>9</v>
      </c>
      <c r="I59" s="4">
        <v>6235</v>
      </c>
      <c r="J59" s="4">
        <v>767</v>
      </c>
      <c r="K59" s="4">
        <v>9125</v>
      </c>
      <c r="L59" s="6">
        <f t="shared" si="18"/>
        <v>6998.875</v>
      </c>
      <c r="M59" s="7">
        <v>3250</v>
      </c>
      <c r="N59" s="8">
        <v>9</v>
      </c>
      <c r="O59" s="4">
        <v>1073</v>
      </c>
      <c r="P59" s="9">
        <v>3487.2</v>
      </c>
    </row>
    <row r="60" spans="1:16" ht="15">
      <c r="A60" s="29">
        <f t="shared" si="19"/>
        <v>8</v>
      </c>
      <c r="B60" s="36" t="s">
        <v>352</v>
      </c>
      <c r="C60" s="36" t="s">
        <v>42</v>
      </c>
      <c r="D60" s="39" t="s">
        <v>326</v>
      </c>
      <c r="E60" s="36">
        <v>1.5</v>
      </c>
      <c r="F60" s="31">
        <v>1.5</v>
      </c>
      <c r="G60" s="36">
        <v>1</v>
      </c>
      <c r="H60" s="31">
        <v>9</v>
      </c>
      <c r="I60" s="4">
        <v>6495</v>
      </c>
      <c r="J60" s="4">
        <v>0</v>
      </c>
      <c r="K60" s="4">
        <v>0</v>
      </c>
      <c r="L60" s="6">
        <f t="shared" si="18"/>
        <v>0</v>
      </c>
      <c r="M60" s="7">
        <v>3250</v>
      </c>
      <c r="N60" s="8">
        <v>9</v>
      </c>
      <c r="O60" s="4">
        <v>0</v>
      </c>
      <c r="P60" s="9">
        <f>+O60*M60/1000</f>
        <v>0</v>
      </c>
    </row>
    <row r="61" spans="1:16" ht="15">
      <c r="A61" s="29">
        <f t="shared" si="19"/>
        <v>9</v>
      </c>
      <c r="B61" s="36" t="s">
        <v>353</v>
      </c>
      <c r="C61" s="36" t="s">
        <v>42</v>
      </c>
      <c r="D61" s="39" t="s">
        <v>326</v>
      </c>
      <c r="E61" s="36">
        <v>1.5</v>
      </c>
      <c r="F61" s="31">
        <v>1.5</v>
      </c>
      <c r="G61" s="36">
        <v>1</v>
      </c>
      <c r="H61" s="31">
        <v>9</v>
      </c>
      <c r="I61" s="4">
        <v>6600</v>
      </c>
      <c r="J61" s="4">
        <v>0</v>
      </c>
      <c r="K61" s="4">
        <v>0</v>
      </c>
      <c r="L61" s="6">
        <f t="shared" si="18"/>
        <v>0</v>
      </c>
      <c r="M61" s="7">
        <v>3250</v>
      </c>
      <c r="N61" s="8">
        <v>9</v>
      </c>
      <c r="O61" s="4">
        <v>1487</v>
      </c>
      <c r="P61" s="9">
        <f>+O61*M61/1000</f>
        <v>4832.75</v>
      </c>
    </row>
    <row r="62" spans="1:16" ht="15">
      <c r="A62" s="29">
        <f t="shared" si="19"/>
        <v>10</v>
      </c>
      <c r="B62" s="36" t="s">
        <v>354</v>
      </c>
      <c r="C62" s="36" t="s">
        <v>42</v>
      </c>
      <c r="D62" s="39" t="s">
        <v>326</v>
      </c>
      <c r="E62" s="36">
        <v>1.5</v>
      </c>
      <c r="F62" s="31">
        <v>1.5</v>
      </c>
      <c r="G62" s="36">
        <v>1</v>
      </c>
      <c r="H62" s="31">
        <v>9</v>
      </c>
      <c r="I62" s="4">
        <v>6510</v>
      </c>
      <c r="J62" s="4">
        <v>0</v>
      </c>
      <c r="K62" s="4">
        <v>0</v>
      </c>
      <c r="L62" s="6">
        <f t="shared" si="18"/>
        <v>0</v>
      </c>
      <c r="M62" s="7">
        <v>3250</v>
      </c>
      <c r="N62" s="8">
        <v>9</v>
      </c>
      <c r="O62" s="4">
        <v>1196</v>
      </c>
      <c r="P62" s="9">
        <f t="shared" si="20"/>
        <v>3887</v>
      </c>
    </row>
    <row r="63" spans="1:16" ht="15">
      <c r="A63" s="29">
        <f t="shared" si="19"/>
        <v>11</v>
      </c>
      <c r="B63" s="36" t="s">
        <v>355</v>
      </c>
      <c r="C63" s="36" t="s">
        <v>42</v>
      </c>
      <c r="D63" s="39" t="s">
        <v>326</v>
      </c>
      <c r="E63" s="36">
        <v>1.5</v>
      </c>
      <c r="F63" s="31">
        <v>1.5</v>
      </c>
      <c r="G63" s="36">
        <v>1</v>
      </c>
      <c r="H63" s="31">
        <v>9</v>
      </c>
      <c r="I63" s="4">
        <v>6600</v>
      </c>
      <c r="J63" s="4">
        <v>0</v>
      </c>
      <c r="K63" s="4">
        <v>0</v>
      </c>
      <c r="L63" s="6">
        <f t="shared" si="18"/>
        <v>0</v>
      </c>
      <c r="M63" s="7">
        <v>3250</v>
      </c>
      <c r="N63" s="8">
        <v>9</v>
      </c>
      <c r="O63" s="4">
        <v>0</v>
      </c>
      <c r="P63" s="9">
        <f t="shared" si="20"/>
        <v>0</v>
      </c>
    </row>
    <row r="64" spans="1:16" ht="15">
      <c r="A64" s="29">
        <f t="shared" si="19"/>
        <v>12</v>
      </c>
      <c r="B64" s="36" t="s">
        <v>356</v>
      </c>
      <c r="C64" s="36" t="s">
        <v>42</v>
      </c>
      <c r="D64" s="39" t="s">
        <v>326</v>
      </c>
      <c r="E64" s="36">
        <v>1.5</v>
      </c>
      <c r="F64" s="31">
        <v>1.5</v>
      </c>
      <c r="G64" s="36">
        <v>1</v>
      </c>
      <c r="H64" s="31">
        <v>9</v>
      </c>
      <c r="I64" s="4">
        <v>6690</v>
      </c>
      <c r="J64" s="4">
        <v>0</v>
      </c>
      <c r="K64" s="4">
        <v>0</v>
      </c>
      <c r="L64" s="6">
        <f t="shared" si="18"/>
        <v>0</v>
      </c>
      <c r="M64" s="7">
        <v>3250</v>
      </c>
      <c r="N64" s="8">
        <v>9</v>
      </c>
      <c r="O64" s="4">
        <v>2153</v>
      </c>
      <c r="P64" s="9">
        <f t="shared" si="20"/>
        <v>6997.25</v>
      </c>
    </row>
    <row r="65" spans="1:16" ht="15">
      <c r="A65" s="29">
        <f t="shared" si="19"/>
        <v>13</v>
      </c>
      <c r="B65" s="36" t="s">
        <v>357</v>
      </c>
      <c r="C65" s="36" t="s">
        <v>42</v>
      </c>
      <c r="D65" s="39" t="s">
        <v>326</v>
      </c>
      <c r="E65" s="36">
        <v>1.5</v>
      </c>
      <c r="F65" s="31">
        <v>1.5</v>
      </c>
      <c r="G65" s="36">
        <v>1</v>
      </c>
      <c r="H65" s="31">
        <v>9</v>
      </c>
      <c r="I65" s="4">
        <v>6100</v>
      </c>
      <c r="J65" s="4">
        <v>0</v>
      </c>
      <c r="K65" s="4">
        <v>0</v>
      </c>
      <c r="L65" s="6">
        <f t="shared" si="18"/>
        <v>0</v>
      </c>
      <c r="M65" s="7">
        <v>3250</v>
      </c>
      <c r="N65" s="8">
        <v>9</v>
      </c>
      <c r="O65" s="4">
        <v>0</v>
      </c>
      <c r="P65" s="9">
        <f t="shared" si="20"/>
        <v>0</v>
      </c>
    </row>
    <row r="66" spans="1:16" ht="15">
      <c r="A66" s="29">
        <f t="shared" si="19"/>
        <v>14</v>
      </c>
      <c r="B66" s="36" t="s">
        <v>358</v>
      </c>
      <c r="C66" s="36" t="s">
        <v>42</v>
      </c>
      <c r="D66" s="39" t="s">
        <v>326</v>
      </c>
      <c r="E66" s="36">
        <v>1.5</v>
      </c>
      <c r="F66" s="31">
        <v>1.5</v>
      </c>
      <c r="G66" s="36">
        <v>1</v>
      </c>
      <c r="H66" s="31">
        <v>9</v>
      </c>
      <c r="I66" s="4">
        <v>5346</v>
      </c>
      <c r="J66" s="4">
        <v>0</v>
      </c>
      <c r="K66" s="4">
        <v>0</v>
      </c>
      <c r="L66" s="6">
        <f t="shared" si="18"/>
        <v>0</v>
      </c>
      <c r="M66" s="7">
        <v>3250</v>
      </c>
      <c r="N66" s="8">
        <v>9</v>
      </c>
      <c r="O66" s="4">
        <v>0</v>
      </c>
      <c r="P66" s="9">
        <f t="shared" si="20"/>
        <v>0</v>
      </c>
    </row>
    <row r="67" spans="1:16" ht="15">
      <c r="A67" s="29">
        <f t="shared" si="19"/>
        <v>15</v>
      </c>
      <c r="B67" s="36" t="s">
        <v>359</v>
      </c>
      <c r="C67" s="36" t="s">
        <v>42</v>
      </c>
      <c r="D67" s="39" t="s">
        <v>326</v>
      </c>
      <c r="E67" s="36">
        <v>1.5</v>
      </c>
      <c r="F67" s="31">
        <v>1.5</v>
      </c>
      <c r="G67" s="36">
        <v>1</v>
      </c>
      <c r="H67" s="31">
        <v>9</v>
      </c>
      <c r="I67" s="4">
        <v>6600</v>
      </c>
      <c r="J67" s="4">
        <v>0</v>
      </c>
      <c r="K67" s="4">
        <v>0</v>
      </c>
      <c r="L67" s="6">
        <f>J67*K67/1000</f>
        <v>0</v>
      </c>
      <c r="M67" s="7">
        <v>3250</v>
      </c>
      <c r="N67" s="8">
        <v>9</v>
      </c>
      <c r="O67" s="4">
        <v>612</v>
      </c>
      <c r="P67" s="9">
        <f t="shared" si="20"/>
        <v>1989</v>
      </c>
    </row>
    <row r="68" spans="1:16" ht="15.75" thickBot="1">
      <c r="A68" s="60">
        <f t="shared" si="19"/>
        <v>16</v>
      </c>
      <c r="B68" s="75" t="s">
        <v>360</v>
      </c>
      <c r="C68" s="75" t="s">
        <v>42</v>
      </c>
      <c r="D68" s="75" t="s">
        <v>326</v>
      </c>
      <c r="E68" s="75">
        <v>1.5</v>
      </c>
      <c r="F68" s="76">
        <v>1.5</v>
      </c>
      <c r="G68" s="75">
        <v>1</v>
      </c>
      <c r="H68" s="76">
        <v>9</v>
      </c>
      <c r="I68" s="61">
        <v>6205</v>
      </c>
      <c r="J68" s="61">
        <v>0</v>
      </c>
      <c r="K68" s="61">
        <v>0</v>
      </c>
      <c r="L68" s="78">
        <f>J68*K68/1000</f>
        <v>0</v>
      </c>
      <c r="M68" s="88">
        <v>3250</v>
      </c>
      <c r="N68" s="79">
        <v>9</v>
      </c>
      <c r="O68" s="61">
        <v>709</v>
      </c>
      <c r="P68" s="81">
        <f>+O68*M68/1000</f>
        <v>2304.25</v>
      </c>
    </row>
    <row r="69" spans="1:16" ht="15.75" thickBot="1">
      <c r="A69" s="301" t="s">
        <v>91</v>
      </c>
      <c r="B69" s="302"/>
      <c r="C69" s="14" t="s">
        <v>322</v>
      </c>
      <c r="D69" s="14" t="s">
        <v>20</v>
      </c>
      <c r="E69" s="14" t="s">
        <v>20</v>
      </c>
      <c r="F69" s="14" t="s">
        <v>20</v>
      </c>
      <c r="G69" s="14">
        <f>SUM(G70:G88)</f>
        <v>19</v>
      </c>
      <c r="H69" s="14" t="s">
        <v>20</v>
      </c>
      <c r="I69" s="18">
        <f aca="true" t="shared" si="21" ref="I69:P69">SUM(I70:I88)</f>
        <v>139370</v>
      </c>
      <c r="J69" s="18">
        <f t="shared" si="21"/>
        <v>10520.5</v>
      </c>
      <c r="K69" s="18">
        <f t="shared" si="21"/>
        <v>205066.60000000006</v>
      </c>
      <c r="L69" s="18">
        <f t="shared" si="21"/>
        <v>114614.15595000006</v>
      </c>
      <c r="M69" s="18">
        <f t="shared" si="21"/>
        <v>38400</v>
      </c>
      <c r="N69" s="18">
        <f t="shared" si="21"/>
        <v>116.99999999999997</v>
      </c>
      <c r="O69" s="18">
        <f t="shared" si="21"/>
        <v>10429.599999999999</v>
      </c>
      <c r="P69" s="20">
        <f t="shared" si="21"/>
        <v>25031.039999999997</v>
      </c>
    </row>
    <row r="70" spans="1:16" ht="15">
      <c r="A70" s="46">
        <v>1</v>
      </c>
      <c r="B70" s="311" t="s">
        <v>361</v>
      </c>
      <c r="C70" s="47" t="s">
        <v>1092</v>
      </c>
      <c r="D70" s="47" t="s">
        <v>329</v>
      </c>
      <c r="E70" s="47">
        <v>1.5</v>
      </c>
      <c r="F70" s="47">
        <v>2</v>
      </c>
      <c r="G70" s="47">
        <v>1</v>
      </c>
      <c r="H70" s="131">
        <v>12.4</v>
      </c>
      <c r="I70" s="5">
        <v>27720</v>
      </c>
      <c r="J70" s="5">
        <v>1077</v>
      </c>
      <c r="K70" s="5">
        <v>12724</v>
      </c>
      <c r="L70" s="89">
        <f>J70*K70/1000</f>
        <v>13703.748</v>
      </c>
      <c r="M70" s="90">
        <v>0</v>
      </c>
      <c r="N70" s="90">
        <v>0</v>
      </c>
      <c r="O70" s="90">
        <v>0</v>
      </c>
      <c r="P70" s="89">
        <f>+O70*M70/1000</f>
        <v>0</v>
      </c>
    </row>
    <row r="71" spans="1:16" ht="15">
      <c r="A71" s="29">
        <v>2</v>
      </c>
      <c r="B71" s="309"/>
      <c r="C71" s="47" t="s">
        <v>92</v>
      </c>
      <c r="D71" s="39" t="s">
        <v>326</v>
      </c>
      <c r="E71" s="31">
        <v>1.5</v>
      </c>
      <c r="F71" s="31">
        <v>2.4</v>
      </c>
      <c r="G71" s="31">
        <v>1</v>
      </c>
      <c r="H71" s="2">
        <v>12.8</v>
      </c>
      <c r="I71" s="4">
        <v>6930</v>
      </c>
      <c r="J71" s="4">
        <v>885</v>
      </c>
      <c r="K71" s="4">
        <v>10685.7</v>
      </c>
      <c r="L71" s="6">
        <f aca="true" t="shared" si="22" ref="L71:L88">J71*K71/1000</f>
        <v>9456.8445</v>
      </c>
      <c r="M71" s="91">
        <v>0</v>
      </c>
      <c r="N71" s="91">
        <v>0</v>
      </c>
      <c r="O71" s="91">
        <v>0</v>
      </c>
      <c r="P71" s="6">
        <f>+O71*M71/1000</f>
        <v>0</v>
      </c>
    </row>
    <row r="72" spans="1:16" ht="15">
      <c r="A72" s="29">
        <v>3</v>
      </c>
      <c r="B72" s="309"/>
      <c r="C72" s="31" t="s">
        <v>34</v>
      </c>
      <c r="D72" s="39" t="s">
        <v>326</v>
      </c>
      <c r="E72" s="31">
        <v>1.5</v>
      </c>
      <c r="F72" s="31">
        <v>1.5</v>
      </c>
      <c r="G72" s="31">
        <v>1</v>
      </c>
      <c r="H72" s="2">
        <v>9.6</v>
      </c>
      <c r="I72" s="4">
        <v>6160</v>
      </c>
      <c r="J72" s="4">
        <v>705.5</v>
      </c>
      <c r="K72" s="4">
        <v>10685.7</v>
      </c>
      <c r="L72" s="6">
        <f t="shared" si="22"/>
        <v>7538.761350000001</v>
      </c>
      <c r="M72" s="91">
        <v>2400</v>
      </c>
      <c r="N72" s="91">
        <v>10.5</v>
      </c>
      <c r="O72" s="91">
        <v>727.6</v>
      </c>
      <c r="P72" s="6">
        <f aca="true" t="shared" si="23" ref="P72:P88">+O72*M72/1000</f>
        <v>1746.24</v>
      </c>
    </row>
    <row r="73" spans="1:16" ht="15">
      <c r="A73" s="29">
        <v>4</v>
      </c>
      <c r="B73" s="92" t="s">
        <v>362</v>
      </c>
      <c r="C73" s="36" t="s">
        <v>42</v>
      </c>
      <c r="D73" s="39" t="s">
        <v>326</v>
      </c>
      <c r="E73" s="36">
        <v>1.5</v>
      </c>
      <c r="F73" s="31">
        <v>1.5</v>
      </c>
      <c r="G73" s="36">
        <v>1</v>
      </c>
      <c r="H73" s="2">
        <v>8.8</v>
      </c>
      <c r="I73" s="4">
        <v>6160</v>
      </c>
      <c r="J73" s="4">
        <v>476.5</v>
      </c>
      <c r="K73" s="4">
        <v>10685.7</v>
      </c>
      <c r="L73" s="6">
        <f t="shared" si="22"/>
        <v>5091.73605</v>
      </c>
      <c r="M73" s="91">
        <v>2400</v>
      </c>
      <c r="N73" s="91">
        <v>7.1</v>
      </c>
      <c r="O73" s="91">
        <v>646.8</v>
      </c>
      <c r="P73" s="6">
        <f t="shared" si="23"/>
        <v>1552.32</v>
      </c>
    </row>
    <row r="74" spans="1:16" ht="15">
      <c r="A74" s="29">
        <v>5</v>
      </c>
      <c r="B74" s="92" t="s">
        <v>363</v>
      </c>
      <c r="C74" s="36" t="s">
        <v>42</v>
      </c>
      <c r="D74" s="39" t="s">
        <v>326</v>
      </c>
      <c r="E74" s="36">
        <v>1.5</v>
      </c>
      <c r="F74" s="31">
        <v>1.5</v>
      </c>
      <c r="G74" s="36">
        <v>1</v>
      </c>
      <c r="H74" s="2">
        <v>8.8</v>
      </c>
      <c r="I74" s="4">
        <v>6160</v>
      </c>
      <c r="J74" s="4">
        <v>476.5</v>
      </c>
      <c r="K74" s="4">
        <v>10685.7</v>
      </c>
      <c r="L74" s="6">
        <f t="shared" si="22"/>
        <v>5091.73605</v>
      </c>
      <c r="M74" s="91">
        <v>2400</v>
      </c>
      <c r="N74" s="91">
        <v>7.1</v>
      </c>
      <c r="O74" s="91">
        <v>646.8</v>
      </c>
      <c r="P74" s="6">
        <f t="shared" si="23"/>
        <v>1552.32</v>
      </c>
    </row>
    <row r="75" spans="1:16" ht="15">
      <c r="A75" s="29">
        <v>6</v>
      </c>
      <c r="B75" s="92" t="s">
        <v>364</v>
      </c>
      <c r="C75" s="36" t="s">
        <v>42</v>
      </c>
      <c r="D75" s="39" t="s">
        <v>326</v>
      </c>
      <c r="E75" s="36">
        <v>1.5</v>
      </c>
      <c r="F75" s="31">
        <v>1.5</v>
      </c>
      <c r="G75" s="36">
        <v>1</v>
      </c>
      <c r="H75" s="2">
        <v>8.8</v>
      </c>
      <c r="I75" s="4">
        <v>6160</v>
      </c>
      <c r="J75" s="4">
        <v>476.5</v>
      </c>
      <c r="K75" s="4">
        <v>10685.7</v>
      </c>
      <c r="L75" s="6">
        <f t="shared" si="22"/>
        <v>5091.73605</v>
      </c>
      <c r="M75" s="91">
        <v>2400</v>
      </c>
      <c r="N75" s="91">
        <v>7.1</v>
      </c>
      <c r="O75" s="91">
        <v>646.8</v>
      </c>
      <c r="P75" s="6">
        <f t="shared" si="23"/>
        <v>1552.32</v>
      </c>
    </row>
    <row r="76" spans="1:16" ht="15">
      <c r="A76" s="29">
        <v>7</v>
      </c>
      <c r="B76" s="92" t="s">
        <v>365</v>
      </c>
      <c r="C76" s="36" t="s">
        <v>42</v>
      </c>
      <c r="D76" s="39" t="s">
        <v>326</v>
      </c>
      <c r="E76" s="36">
        <v>1.5</v>
      </c>
      <c r="F76" s="31">
        <v>1.5</v>
      </c>
      <c r="G76" s="36">
        <v>1</v>
      </c>
      <c r="H76" s="2">
        <v>8.8</v>
      </c>
      <c r="I76" s="4">
        <v>6160</v>
      </c>
      <c r="J76" s="4">
        <v>476.5</v>
      </c>
      <c r="K76" s="4">
        <v>10685.7</v>
      </c>
      <c r="L76" s="6">
        <f t="shared" si="22"/>
        <v>5091.73605</v>
      </c>
      <c r="M76" s="91">
        <v>2400</v>
      </c>
      <c r="N76" s="91">
        <v>7.1</v>
      </c>
      <c r="O76" s="91">
        <v>646.8</v>
      </c>
      <c r="P76" s="6">
        <f t="shared" si="23"/>
        <v>1552.32</v>
      </c>
    </row>
    <row r="77" spans="1:16" ht="15">
      <c r="A77" s="29">
        <v>8</v>
      </c>
      <c r="B77" s="92" t="s">
        <v>366</v>
      </c>
      <c r="C77" s="36" t="s">
        <v>42</v>
      </c>
      <c r="D77" s="39" t="s">
        <v>326</v>
      </c>
      <c r="E77" s="36">
        <v>1.5</v>
      </c>
      <c r="F77" s="31">
        <v>1.5</v>
      </c>
      <c r="G77" s="36">
        <v>1</v>
      </c>
      <c r="H77" s="2">
        <v>8.8</v>
      </c>
      <c r="I77" s="4">
        <v>6160</v>
      </c>
      <c r="J77" s="4">
        <v>476.5</v>
      </c>
      <c r="K77" s="4">
        <v>10685.7</v>
      </c>
      <c r="L77" s="6">
        <f t="shared" si="22"/>
        <v>5091.73605</v>
      </c>
      <c r="M77" s="91">
        <v>2400</v>
      </c>
      <c r="N77" s="91">
        <v>7.1</v>
      </c>
      <c r="O77" s="91">
        <v>646.8</v>
      </c>
      <c r="P77" s="6">
        <f t="shared" si="23"/>
        <v>1552.32</v>
      </c>
    </row>
    <row r="78" spans="1:16" ht="15">
      <c r="A78" s="29">
        <v>9</v>
      </c>
      <c r="B78" s="92" t="s">
        <v>367</v>
      </c>
      <c r="C78" s="36" t="s">
        <v>42</v>
      </c>
      <c r="D78" s="39" t="s">
        <v>326</v>
      </c>
      <c r="E78" s="36">
        <v>1.5</v>
      </c>
      <c r="F78" s="31">
        <v>1.5</v>
      </c>
      <c r="G78" s="36">
        <v>1</v>
      </c>
      <c r="H78" s="2">
        <v>8.8</v>
      </c>
      <c r="I78" s="4">
        <v>6160</v>
      </c>
      <c r="J78" s="4">
        <v>476.5</v>
      </c>
      <c r="K78" s="4">
        <v>10685.7</v>
      </c>
      <c r="L78" s="6">
        <f t="shared" si="22"/>
        <v>5091.73605</v>
      </c>
      <c r="M78" s="91">
        <v>2400</v>
      </c>
      <c r="N78" s="91">
        <v>7.1</v>
      </c>
      <c r="O78" s="91">
        <v>646.8</v>
      </c>
      <c r="P78" s="6">
        <f t="shared" si="23"/>
        <v>1552.32</v>
      </c>
    </row>
    <row r="79" spans="1:16" ht="15">
      <c r="A79" s="29">
        <v>10</v>
      </c>
      <c r="B79" s="92" t="s">
        <v>368</v>
      </c>
      <c r="C79" s="36" t="s">
        <v>42</v>
      </c>
      <c r="D79" s="39" t="s">
        <v>326</v>
      </c>
      <c r="E79" s="36">
        <v>1.5</v>
      </c>
      <c r="F79" s="31">
        <v>1.5</v>
      </c>
      <c r="G79" s="36">
        <v>1</v>
      </c>
      <c r="H79" s="2">
        <v>8.8</v>
      </c>
      <c r="I79" s="4">
        <v>6160</v>
      </c>
      <c r="J79" s="4">
        <v>476.5</v>
      </c>
      <c r="K79" s="4">
        <v>10685.7</v>
      </c>
      <c r="L79" s="6">
        <f t="shared" si="22"/>
        <v>5091.73605</v>
      </c>
      <c r="M79" s="91">
        <v>2400</v>
      </c>
      <c r="N79" s="91">
        <v>7.1</v>
      </c>
      <c r="O79" s="91">
        <v>646.8</v>
      </c>
      <c r="P79" s="6">
        <f t="shared" si="23"/>
        <v>1552.32</v>
      </c>
    </row>
    <row r="80" spans="1:16" ht="15">
      <c r="A80" s="29">
        <v>11</v>
      </c>
      <c r="B80" s="92" t="s">
        <v>369</v>
      </c>
      <c r="C80" s="36" t="s">
        <v>42</v>
      </c>
      <c r="D80" s="39" t="s">
        <v>326</v>
      </c>
      <c r="E80" s="36">
        <v>1.5</v>
      </c>
      <c r="F80" s="31">
        <v>1.5</v>
      </c>
      <c r="G80" s="36">
        <v>1</v>
      </c>
      <c r="H80" s="2">
        <v>8.8</v>
      </c>
      <c r="I80" s="4">
        <v>6160</v>
      </c>
      <c r="J80" s="4">
        <v>476.5</v>
      </c>
      <c r="K80" s="4">
        <v>10685.7</v>
      </c>
      <c r="L80" s="6">
        <f t="shared" si="22"/>
        <v>5091.73605</v>
      </c>
      <c r="M80" s="91">
        <v>2400</v>
      </c>
      <c r="N80" s="91">
        <v>7.1</v>
      </c>
      <c r="O80" s="91">
        <v>646.8</v>
      </c>
      <c r="P80" s="6">
        <f t="shared" si="23"/>
        <v>1552.32</v>
      </c>
    </row>
    <row r="81" spans="1:16" ht="15">
      <c r="A81" s="29">
        <v>12</v>
      </c>
      <c r="B81" s="92" t="s">
        <v>370</v>
      </c>
      <c r="C81" s="36" t="s">
        <v>42</v>
      </c>
      <c r="D81" s="39" t="s">
        <v>326</v>
      </c>
      <c r="E81" s="36">
        <v>1.5</v>
      </c>
      <c r="F81" s="31">
        <v>1.5</v>
      </c>
      <c r="G81" s="36">
        <v>1</v>
      </c>
      <c r="H81" s="2">
        <v>8.8</v>
      </c>
      <c r="I81" s="4">
        <v>6160</v>
      </c>
      <c r="J81" s="4">
        <v>476.5</v>
      </c>
      <c r="K81" s="4">
        <v>10685.7</v>
      </c>
      <c r="L81" s="6">
        <f t="shared" si="22"/>
        <v>5091.73605</v>
      </c>
      <c r="M81" s="91">
        <v>2400</v>
      </c>
      <c r="N81" s="91">
        <v>7.1</v>
      </c>
      <c r="O81" s="91">
        <v>646.8</v>
      </c>
      <c r="P81" s="6">
        <f t="shared" si="23"/>
        <v>1552.32</v>
      </c>
    </row>
    <row r="82" spans="1:16" ht="15">
      <c r="A82" s="29">
        <v>13</v>
      </c>
      <c r="B82" s="92" t="s">
        <v>371</v>
      </c>
      <c r="C82" s="36" t="s">
        <v>42</v>
      </c>
      <c r="D82" s="39" t="s">
        <v>326</v>
      </c>
      <c r="E82" s="36">
        <v>1.5</v>
      </c>
      <c r="F82" s="31">
        <v>1.5</v>
      </c>
      <c r="G82" s="36">
        <v>1</v>
      </c>
      <c r="H82" s="2">
        <v>8.8</v>
      </c>
      <c r="I82" s="4">
        <v>6160</v>
      </c>
      <c r="J82" s="4">
        <v>476.5</v>
      </c>
      <c r="K82" s="4">
        <v>10685.7</v>
      </c>
      <c r="L82" s="6">
        <f t="shared" si="22"/>
        <v>5091.73605</v>
      </c>
      <c r="M82" s="91">
        <v>2400</v>
      </c>
      <c r="N82" s="91">
        <v>7.1</v>
      </c>
      <c r="O82" s="91">
        <v>646.8</v>
      </c>
      <c r="P82" s="6">
        <f t="shared" si="23"/>
        <v>1552.32</v>
      </c>
    </row>
    <row r="83" spans="1:16" ht="15">
      <c r="A83" s="29">
        <v>14</v>
      </c>
      <c r="B83" s="92" t="s">
        <v>372</v>
      </c>
      <c r="C83" s="36" t="s">
        <v>42</v>
      </c>
      <c r="D83" s="39" t="s">
        <v>326</v>
      </c>
      <c r="E83" s="36">
        <v>1.5</v>
      </c>
      <c r="F83" s="31">
        <v>1.5</v>
      </c>
      <c r="G83" s="36">
        <v>1</v>
      </c>
      <c r="H83" s="2">
        <v>8.8</v>
      </c>
      <c r="I83" s="4">
        <v>6160</v>
      </c>
      <c r="J83" s="4">
        <v>476.5</v>
      </c>
      <c r="K83" s="4">
        <v>10685.7</v>
      </c>
      <c r="L83" s="6">
        <f t="shared" si="22"/>
        <v>5091.73605</v>
      </c>
      <c r="M83" s="91">
        <v>2400</v>
      </c>
      <c r="N83" s="91">
        <v>7.1</v>
      </c>
      <c r="O83" s="91">
        <v>646.8</v>
      </c>
      <c r="P83" s="6">
        <f t="shared" si="23"/>
        <v>1552.32</v>
      </c>
    </row>
    <row r="84" spans="1:16" ht="15">
      <c r="A84" s="29">
        <v>15</v>
      </c>
      <c r="B84" s="92" t="s">
        <v>373</v>
      </c>
      <c r="C84" s="36" t="s">
        <v>42</v>
      </c>
      <c r="D84" s="39" t="s">
        <v>326</v>
      </c>
      <c r="E84" s="36">
        <v>1.5</v>
      </c>
      <c r="F84" s="31">
        <v>1.5</v>
      </c>
      <c r="G84" s="36">
        <v>1</v>
      </c>
      <c r="H84" s="2">
        <v>8.8</v>
      </c>
      <c r="I84" s="4">
        <v>6160</v>
      </c>
      <c r="J84" s="4">
        <v>476.5</v>
      </c>
      <c r="K84" s="4">
        <v>10685.7</v>
      </c>
      <c r="L84" s="6">
        <f t="shared" si="22"/>
        <v>5091.73605</v>
      </c>
      <c r="M84" s="91">
        <v>2400</v>
      </c>
      <c r="N84" s="91">
        <v>7.1</v>
      </c>
      <c r="O84" s="91">
        <v>646.8</v>
      </c>
      <c r="P84" s="6">
        <f t="shared" si="23"/>
        <v>1552.32</v>
      </c>
    </row>
    <row r="85" spans="1:16" ht="15">
      <c r="A85" s="29">
        <v>16</v>
      </c>
      <c r="B85" s="92" t="s">
        <v>374</v>
      </c>
      <c r="C85" s="36" t="s">
        <v>42</v>
      </c>
      <c r="D85" s="39" t="s">
        <v>326</v>
      </c>
      <c r="E85" s="36">
        <v>1.5</v>
      </c>
      <c r="F85" s="31">
        <v>1.5</v>
      </c>
      <c r="G85" s="36">
        <v>1</v>
      </c>
      <c r="H85" s="2">
        <v>8.8</v>
      </c>
      <c r="I85" s="4">
        <v>6160</v>
      </c>
      <c r="J85" s="4">
        <v>476.5</v>
      </c>
      <c r="K85" s="4">
        <v>10685.7</v>
      </c>
      <c r="L85" s="6">
        <f t="shared" si="22"/>
        <v>5091.73605</v>
      </c>
      <c r="M85" s="91">
        <v>2400</v>
      </c>
      <c r="N85" s="91">
        <v>7.1</v>
      </c>
      <c r="O85" s="91">
        <v>646.8</v>
      </c>
      <c r="P85" s="6">
        <f t="shared" si="23"/>
        <v>1552.32</v>
      </c>
    </row>
    <row r="86" spans="1:16" ht="15">
      <c r="A86" s="29">
        <v>17</v>
      </c>
      <c r="B86" s="92" t="s">
        <v>375</v>
      </c>
      <c r="C86" s="36" t="s">
        <v>42</v>
      </c>
      <c r="D86" s="39" t="s">
        <v>326</v>
      </c>
      <c r="E86" s="36">
        <v>1.5</v>
      </c>
      <c r="F86" s="31">
        <v>1.5</v>
      </c>
      <c r="G86" s="36">
        <v>1</v>
      </c>
      <c r="H86" s="2">
        <v>8.8</v>
      </c>
      <c r="I86" s="4">
        <v>6160</v>
      </c>
      <c r="J86" s="4">
        <v>476.5</v>
      </c>
      <c r="K86" s="4">
        <v>10685.7</v>
      </c>
      <c r="L86" s="6">
        <f t="shared" si="22"/>
        <v>5091.73605</v>
      </c>
      <c r="M86" s="91">
        <v>2400</v>
      </c>
      <c r="N86" s="91">
        <v>7.1</v>
      </c>
      <c r="O86" s="91">
        <v>646.8</v>
      </c>
      <c r="P86" s="6">
        <f t="shared" si="23"/>
        <v>1552.32</v>
      </c>
    </row>
    <row r="87" spans="1:16" ht="15">
      <c r="A87" s="37">
        <v>18</v>
      </c>
      <c r="B87" s="93" t="s">
        <v>376</v>
      </c>
      <c r="C87" s="39" t="s">
        <v>42</v>
      </c>
      <c r="D87" s="39" t="s">
        <v>326</v>
      </c>
      <c r="E87" s="39">
        <v>1.5</v>
      </c>
      <c r="F87" s="40">
        <v>1.5</v>
      </c>
      <c r="G87" s="39">
        <v>1</v>
      </c>
      <c r="H87" s="2">
        <v>8.8</v>
      </c>
      <c r="I87" s="4">
        <v>6160</v>
      </c>
      <c r="J87" s="4">
        <v>476.5</v>
      </c>
      <c r="K87" s="4">
        <v>10685.7</v>
      </c>
      <c r="L87" s="6">
        <f t="shared" si="22"/>
        <v>5091.73605</v>
      </c>
      <c r="M87" s="91">
        <v>2400</v>
      </c>
      <c r="N87" s="91">
        <v>7.1</v>
      </c>
      <c r="O87" s="91">
        <v>646.8</v>
      </c>
      <c r="P87" s="6">
        <f t="shared" si="23"/>
        <v>1552.32</v>
      </c>
    </row>
    <row r="88" spans="1:16" ht="15.75" thickBot="1">
      <c r="A88" s="37">
        <v>19</v>
      </c>
      <c r="B88" s="93" t="s">
        <v>1076</v>
      </c>
      <c r="C88" s="39" t="s">
        <v>34</v>
      </c>
      <c r="D88" s="39" t="s">
        <v>326</v>
      </c>
      <c r="E88" s="39">
        <v>1.5</v>
      </c>
      <c r="F88" s="40">
        <v>1.5</v>
      </c>
      <c r="G88" s="39">
        <v>1</v>
      </c>
      <c r="H88" s="94">
        <v>9.6</v>
      </c>
      <c r="I88" s="41">
        <v>6160</v>
      </c>
      <c r="J88" s="41">
        <v>705.5</v>
      </c>
      <c r="K88" s="41">
        <v>10685.7</v>
      </c>
      <c r="L88" s="95">
        <f t="shared" si="22"/>
        <v>7538.761350000001</v>
      </c>
      <c r="M88" s="96">
        <v>0</v>
      </c>
      <c r="N88" s="96">
        <v>0</v>
      </c>
      <c r="O88" s="97">
        <v>0</v>
      </c>
      <c r="P88" s="95">
        <f t="shared" si="23"/>
        <v>0</v>
      </c>
    </row>
    <row r="89" spans="1:16" ht="15.75" thickBot="1">
      <c r="A89" s="301" t="s">
        <v>108</v>
      </c>
      <c r="B89" s="302"/>
      <c r="C89" s="14" t="s">
        <v>322</v>
      </c>
      <c r="D89" s="14" t="s">
        <v>20</v>
      </c>
      <c r="E89" s="14" t="s">
        <v>20</v>
      </c>
      <c r="F89" s="14" t="s">
        <v>20</v>
      </c>
      <c r="G89" s="14">
        <f>SUM(G90:G102)</f>
        <v>13</v>
      </c>
      <c r="H89" s="14" t="s">
        <v>20</v>
      </c>
      <c r="I89" s="18">
        <f aca="true" t="shared" si="24" ref="I89:N89">SUM(I90:I102)</f>
        <v>80850</v>
      </c>
      <c r="J89" s="18">
        <f t="shared" si="24"/>
        <v>6302</v>
      </c>
      <c r="K89" s="18">
        <f t="shared" si="24"/>
        <v>124722.06999999999</v>
      </c>
      <c r="L89" s="18">
        <f t="shared" si="24"/>
        <v>64847.38771</v>
      </c>
      <c r="M89" s="18">
        <f t="shared" si="24"/>
        <v>5950</v>
      </c>
      <c r="N89" s="18">
        <f t="shared" si="24"/>
        <v>20</v>
      </c>
      <c r="O89" s="18">
        <f>+SUM(O90:O102)</f>
        <v>1865</v>
      </c>
      <c r="P89" s="20">
        <f>+SUM(P90:P102)</f>
        <v>5328.1</v>
      </c>
    </row>
    <row r="90" spans="1:16" ht="15.75">
      <c r="A90" s="46">
        <v>1</v>
      </c>
      <c r="B90" s="311" t="s">
        <v>377</v>
      </c>
      <c r="C90" s="47" t="s">
        <v>33</v>
      </c>
      <c r="D90" s="47" t="s">
        <v>329</v>
      </c>
      <c r="E90" s="47">
        <v>1.5</v>
      </c>
      <c r="F90" s="47">
        <v>2.5</v>
      </c>
      <c r="G90" s="47">
        <v>1</v>
      </c>
      <c r="H90" s="47">
        <v>12</v>
      </c>
      <c r="I90" s="98">
        <v>6930</v>
      </c>
      <c r="J90" s="5">
        <v>835</v>
      </c>
      <c r="K90" s="5">
        <v>14685.1</v>
      </c>
      <c r="L90" s="6">
        <f>J90*K90/1000</f>
        <v>12262.0585</v>
      </c>
      <c r="M90" s="7"/>
      <c r="N90" s="7">
        <v>0</v>
      </c>
      <c r="O90" s="5">
        <v>0</v>
      </c>
      <c r="P90" s="99">
        <f aca="true" t="shared" si="25" ref="P90:P94">+O90*M90/1000</f>
        <v>0</v>
      </c>
    </row>
    <row r="91" spans="1:16" ht="15.75">
      <c r="A91" s="29">
        <v>2</v>
      </c>
      <c r="B91" s="309"/>
      <c r="C91" s="36" t="s">
        <v>42</v>
      </c>
      <c r="D91" s="39" t="s">
        <v>326</v>
      </c>
      <c r="E91" s="31">
        <v>1.5</v>
      </c>
      <c r="F91" s="31">
        <v>1.5</v>
      </c>
      <c r="G91" s="31">
        <v>1</v>
      </c>
      <c r="H91" s="31">
        <v>8.5</v>
      </c>
      <c r="I91" s="73">
        <v>6160</v>
      </c>
      <c r="J91" s="5">
        <v>515</v>
      </c>
      <c r="K91" s="4">
        <v>14685.1</v>
      </c>
      <c r="L91" s="6">
        <f aca="true" t="shared" si="26" ref="L91:L102">J91*K91/1000</f>
        <v>7562.8265</v>
      </c>
      <c r="M91" s="8"/>
      <c r="N91" s="74">
        <v>0</v>
      </c>
      <c r="O91" s="4">
        <v>0</v>
      </c>
      <c r="P91" s="9">
        <f t="shared" si="25"/>
        <v>0</v>
      </c>
    </row>
    <row r="92" spans="1:16" ht="15.75">
      <c r="A92" s="29">
        <f aca="true" t="shared" si="27" ref="A92:A102">+A91+1</f>
        <v>3</v>
      </c>
      <c r="B92" s="36" t="s">
        <v>378</v>
      </c>
      <c r="C92" s="36" t="s">
        <v>34</v>
      </c>
      <c r="D92" s="39" t="s">
        <v>326</v>
      </c>
      <c r="E92" s="36">
        <v>1.5</v>
      </c>
      <c r="F92" s="36" t="s">
        <v>111</v>
      </c>
      <c r="G92" s="36">
        <v>1</v>
      </c>
      <c r="H92" s="31">
        <v>9.3</v>
      </c>
      <c r="I92" s="73">
        <v>6160</v>
      </c>
      <c r="J92" s="5">
        <v>660</v>
      </c>
      <c r="K92" s="4">
        <v>8500</v>
      </c>
      <c r="L92" s="6">
        <f t="shared" si="26"/>
        <v>5610</v>
      </c>
      <c r="M92" s="8"/>
      <c r="N92" s="74">
        <v>0</v>
      </c>
      <c r="O92" s="4">
        <v>0</v>
      </c>
      <c r="P92" s="9">
        <f t="shared" si="25"/>
        <v>0</v>
      </c>
    </row>
    <row r="93" spans="1:16" ht="15.75">
      <c r="A93" s="29">
        <f t="shared" si="27"/>
        <v>4</v>
      </c>
      <c r="B93" s="36" t="s">
        <v>379</v>
      </c>
      <c r="C93" s="36" t="s">
        <v>37</v>
      </c>
      <c r="D93" s="39" t="s">
        <v>326</v>
      </c>
      <c r="E93" s="36">
        <v>1.5</v>
      </c>
      <c r="F93" s="36">
        <v>1.6</v>
      </c>
      <c r="G93" s="36">
        <v>1</v>
      </c>
      <c r="H93" s="31">
        <v>8.3</v>
      </c>
      <c r="I93" s="73">
        <v>6160</v>
      </c>
      <c r="J93" s="5">
        <v>171</v>
      </c>
      <c r="K93" s="4">
        <v>15484.5</v>
      </c>
      <c r="L93" s="6">
        <f t="shared" si="26"/>
        <v>2647.8495</v>
      </c>
      <c r="M93" s="8"/>
      <c r="N93" s="74">
        <v>0</v>
      </c>
      <c r="O93" s="4">
        <v>0</v>
      </c>
      <c r="P93" s="9">
        <f t="shared" si="25"/>
        <v>0</v>
      </c>
    </row>
    <row r="94" spans="1:16" ht="15.75">
      <c r="A94" s="29">
        <f t="shared" si="27"/>
        <v>5</v>
      </c>
      <c r="B94" s="36" t="s">
        <v>380</v>
      </c>
      <c r="C94" s="36" t="s">
        <v>38</v>
      </c>
      <c r="D94" s="39" t="s">
        <v>326</v>
      </c>
      <c r="E94" s="36">
        <v>1.5</v>
      </c>
      <c r="F94" s="31">
        <v>1.5</v>
      </c>
      <c r="G94" s="36">
        <v>1</v>
      </c>
      <c r="H94" s="31">
        <v>8.3</v>
      </c>
      <c r="I94" s="73">
        <v>6160</v>
      </c>
      <c r="J94" s="5">
        <v>468</v>
      </c>
      <c r="K94" s="4">
        <v>7500</v>
      </c>
      <c r="L94" s="6">
        <f t="shared" si="26"/>
        <v>3510</v>
      </c>
      <c r="M94" s="8"/>
      <c r="N94" s="74">
        <v>0</v>
      </c>
      <c r="O94" s="4">
        <v>0</v>
      </c>
      <c r="P94" s="9">
        <f t="shared" si="25"/>
        <v>0</v>
      </c>
    </row>
    <row r="95" spans="1:16" ht="15.75">
      <c r="A95" s="29">
        <f t="shared" si="27"/>
        <v>6</v>
      </c>
      <c r="B95" s="36" t="s">
        <v>381</v>
      </c>
      <c r="C95" s="36" t="s">
        <v>34</v>
      </c>
      <c r="D95" s="39" t="s">
        <v>326</v>
      </c>
      <c r="E95" s="36">
        <v>1.5</v>
      </c>
      <c r="F95" s="36">
        <v>1.5</v>
      </c>
      <c r="G95" s="36">
        <v>1</v>
      </c>
      <c r="H95" s="31">
        <v>9.3</v>
      </c>
      <c r="I95" s="73">
        <v>6160</v>
      </c>
      <c r="J95" s="5">
        <v>468</v>
      </c>
      <c r="K95" s="4">
        <v>9949</v>
      </c>
      <c r="L95" s="6">
        <f t="shared" si="26"/>
        <v>4656.132</v>
      </c>
      <c r="M95" s="8"/>
      <c r="N95" s="74">
        <v>0</v>
      </c>
      <c r="O95" s="4">
        <v>0</v>
      </c>
      <c r="P95" s="9">
        <v>0</v>
      </c>
    </row>
    <row r="96" spans="1:16" ht="15.75">
      <c r="A96" s="29">
        <f t="shared" si="27"/>
        <v>7</v>
      </c>
      <c r="B96" s="36" t="s">
        <v>382</v>
      </c>
      <c r="C96" s="36" t="s">
        <v>42</v>
      </c>
      <c r="D96" s="39" t="s">
        <v>326</v>
      </c>
      <c r="E96" s="36">
        <v>1.5</v>
      </c>
      <c r="F96" s="36">
        <v>1.5</v>
      </c>
      <c r="G96" s="36">
        <v>1</v>
      </c>
      <c r="H96" s="31">
        <v>8.5</v>
      </c>
      <c r="I96" s="73">
        <v>6160</v>
      </c>
      <c r="J96" s="5">
        <f>410+263</f>
        <v>673</v>
      </c>
      <c r="K96" s="4">
        <v>7466.17</v>
      </c>
      <c r="L96" s="6">
        <f t="shared" si="26"/>
        <v>5024.7324100000005</v>
      </c>
      <c r="M96" s="8"/>
      <c r="N96" s="74">
        <v>0</v>
      </c>
      <c r="O96" s="4">
        <v>0</v>
      </c>
      <c r="P96" s="9">
        <f aca="true" t="shared" si="28" ref="P96:P102">+O96*M96/1000</f>
        <v>0</v>
      </c>
    </row>
    <row r="97" spans="1:16" ht="15.75">
      <c r="A97" s="29">
        <f t="shared" si="27"/>
        <v>8</v>
      </c>
      <c r="B97" s="36" t="s">
        <v>383</v>
      </c>
      <c r="C97" s="36" t="s">
        <v>42</v>
      </c>
      <c r="D97" s="39" t="s">
        <v>326</v>
      </c>
      <c r="E97" s="36">
        <v>1.5</v>
      </c>
      <c r="F97" s="36">
        <v>1.5</v>
      </c>
      <c r="G97" s="36">
        <v>1</v>
      </c>
      <c r="H97" s="31">
        <v>8.5</v>
      </c>
      <c r="I97" s="73">
        <v>6160</v>
      </c>
      <c r="J97" s="5">
        <v>404</v>
      </c>
      <c r="K97" s="4">
        <v>9501</v>
      </c>
      <c r="L97" s="6">
        <f t="shared" si="26"/>
        <v>3838.404</v>
      </c>
      <c r="M97" s="8"/>
      <c r="N97" s="74">
        <v>0</v>
      </c>
      <c r="O97" s="4">
        <v>0</v>
      </c>
      <c r="P97" s="9">
        <f t="shared" si="28"/>
        <v>0</v>
      </c>
    </row>
    <row r="98" spans="1:16" ht="15.75">
      <c r="A98" s="29">
        <f t="shared" si="27"/>
        <v>9</v>
      </c>
      <c r="B98" s="36" t="s">
        <v>384</v>
      </c>
      <c r="C98" s="36" t="s">
        <v>42</v>
      </c>
      <c r="D98" s="39" t="s">
        <v>326</v>
      </c>
      <c r="E98" s="36">
        <v>1.5</v>
      </c>
      <c r="F98" s="36">
        <v>1.5</v>
      </c>
      <c r="G98" s="36">
        <v>1</v>
      </c>
      <c r="H98" s="31">
        <v>8.5</v>
      </c>
      <c r="I98" s="73">
        <v>6160</v>
      </c>
      <c r="J98" s="5">
        <v>404</v>
      </c>
      <c r="K98" s="4">
        <v>7552.2</v>
      </c>
      <c r="L98" s="6">
        <f t="shared" si="26"/>
        <v>3051.0888</v>
      </c>
      <c r="M98" s="5">
        <v>3250</v>
      </c>
      <c r="N98" s="4">
        <v>10</v>
      </c>
      <c r="O98" s="5">
        <v>532</v>
      </c>
      <c r="P98" s="9">
        <f t="shared" si="28"/>
        <v>1729</v>
      </c>
    </row>
    <row r="99" spans="1:16" ht="15.75">
      <c r="A99" s="29">
        <f t="shared" si="27"/>
        <v>10</v>
      </c>
      <c r="B99" s="36" t="s">
        <v>385</v>
      </c>
      <c r="C99" s="36" t="s">
        <v>38</v>
      </c>
      <c r="D99" s="39" t="s">
        <v>326</v>
      </c>
      <c r="E99" s="36">
        <v>1.5</v>
      </c>
      <c r="F99" s="36">
        <v>1.5</v>
      </c>
      <c r="G99" s="36">
        <v>1</v>
      </c>
      <c r="H99" s="31">
        <v>8.3</v>
      </c>
      <c r="I99" s="73">
        <v>6160</v>
      </c>
      <c r="J99" s="5">
        <v>0</v>
      </c>
      <c r="K99" s="4">
        <v>0</v>
      </c>
      <c r="L99" s="6">
        <f t="shared" si="26"/>
        <v>0</v>
      </c>
      <c r="M99" s="8">
        <v>2700</v>
      </c>
      <c r="N99" s="74">
        <v>10</v>
      </c>
      <c r="O99" s="4">
        <v>1333</v>
      </c>
      <c r="P99" s="9">
        <f t="shared" si="28"/>
        <v>3599.1</v>
      </c>
    </row>
    <row r="100" spans="1:16" ht="15.75">
      <c r="A100" s="29">
        <f t="shared" si="27"/>
        <v>11</v>
      </c>
      <c r="B100" s="36" t="s">
        <v>386</v>
      </c>
      <c r="C100" s="36" t="s">
        <v>42</v>
      </c>
      <c r="D100" s="39" t="s">
        <v>326</v>
      </c>
      <c r="E100" s="36">
        <v>1.5</v>
      </c>
      <c r="F100" s="36">
        <v>1.5</v>
      </c>
      <c r="G100" s="36">
        <v>1</v>
      </c>
      <c r="H100" s="31">
        <v>8.5</v>
      </c>
      <c r="I100" s="73">
        <v>6160</v>
      </c>
      <c r="J100" s="5">
        <v>600</v>
      </c>
      <c r="K100" s="4">
        <v>9501</v>
      </c>
      <c r="L100" s="6">
        <f t="shared" si="26"/>
        <v>5700.6</v>
      </c>
      <c r="M100" s="8"/>
      <c r="N100" s="74">
        <v>0</v>
      </c>
      <c r="O100" s="4">
        <v>0</v>
      </c>
      <c r="P100" s="9">
        <f t="shared" si="28"/>
        <v>0</v>
      </c>
    </row>
    <row r="101" spans="1:16" ht="15.75">
      <c r="A101" s="29">
        <f t="shared" si="27"/>
        <v>12</v>
      </c>
      <c r="B101" s="36" t="s">
        <v>387</v>
      </c>
      <c r="C101" s="36" t="s">
        <v>42</v>
      </c>
      <c r="D101" s="39" t="s">
        <v>326</v>
      </c>
      <c r="E101" s="36">
        <v>1.5</v>
      </c>
      <c r="F101" s="36">
        <v>1.5</v>
      </c>
      <c r="G101" s="36">
        <v>1</v>
      </c>
      <c r="H101" s="31">
        <v>8.5</v>
      </c>
      <c r="I101" s="73">
        <v>6160</v>
      </c>
      <c r="J101" s="5">
        <v>640</v>
      </c>
      <c r="K101" s="4">
        <v>9949</v>
      </c>
      <c r="L101" s="6">
        <f t="shared" si="26"/>
        <v>6367.36</v>
      </c>
      <c r="M101" s="8"/>
      <c r="N101" s="74">
        <v>0</v>
      </c>
      <c r="O101" s="4">
        <v>0</v>
      </c>
      <c r="P101" s="9">
        <f t="shared" si="28"/>
        <v>0</v>
      </c>
    </row>
    <row r="102" spans="1:16" ht="16.5" thickBot="1">
      <c r="A102" s="37">
        <f t="shared" si="27"/>
        <v>13</v>
      </c>
      <c r="B102" s="39" t="s">
        <v>388</v>
      </c>
      <c r="C102" s="39" t="s">
        <v>42</v>
      </c>
      <c r="D102" s="39" t="s">
        <v>326</v>
      </c>
      <c r="E102" s="40">
        <v>1.5</v>
      </c>
      <c r="F102" s="40">
        <v>1.5</v>
      </c>
      <c r="G102" s="39">
        <v>1</v>
      </c>
      <c r="H102" s="31">
        <v>8.5</v>
      </c>
      <c r="I102" s="73">
        <v>6160</v>
      </c>
      <c r="J102" s="5">
        <v>464</v>
      </c>
      <c r="K102" s="4">
        <v>9949</v>
      </c>
      <c r="L102" s="6">
        <f t="shared" si="26"/>
        <v>4616.336</v>
      </c>
      <c r="M102" s="8"/>
      <c r="N102" s="74">
        <v>0</v>
      </c>
      <c r="O102" s="4">
        <v>0</v>
      </c>
      <c r="P102" s="9">
        <f t="shared" si="28"/>
        <v>0</v>
      </c>
    </row>
    <row r="103" spans="1:16" ht="15.75" thickBot="1">
      <c r="A103" s="301" t="s">
        <v>122</v>
      </c>
      <c r="B103" s="302"/>
      <c r="C103" s="14" t="s">
        <v>322</v>
      </c>
      <c r="D103" s="14" t="s">
        <v>20</v>
      </c>
      <c r="E103" s="14" t="s">
        <v>20</v>
      </c>
      <c r="F103" s="14" t="s">
        <v>20</v>
      </c>
      <c r="G103" s="14">
        <f>SUM(G104:G120)</f>
        <v>17</v>
      </c>
      <c r="H103" s="14" t="s">
        <v>20</v>
      </c>
      <c r="I103" s="18">
        <f aca="true" t="shared" si="29" ref="I103:N103">SUM(I104:I120)</f>
        <v>115080</v>
      </c>
      <c r="J103" s="18">
        <f t="shared" si="29"/>
        <v>2898</v>
      </c>
      <c r="K103" s="18">
        <f t="shared" si="29"/>
        <v>123500</v>
      </c>
      <c r="L103" s="18">
        <f t="shared" si="29"/>
        <v>26069.399999999998</v>
      </c>
      <c r="M103" s="18">
        <f t="shared" si="29"/>
        <v>55250</v>
      </c>
      <c r="N103" s="18">
        <f t="shared" si="29"/>
        <v>140</v>
      </c>
      <c r="O103" s="18">
        <f>+SUM(O104:O120)</f>
        <v>9408</v>
      </c>
      <c r="P103" s="20">
        <f>+SUM(P104:P120)</f>
        <v>30576</v>
      </c>
    </row>
    <row r="104" spans="1:16" ht="15">
      <c r="A104" s="46">
        <v>1</v>
      </c>
      <c r="B104" s="311" t="s">
        <v>389</v>
      </c>
      <c r="C104" s="47" t="s">
        <v>31</v>
      </c>
      <c r="D104" s="47" t="s">
        <v>329</v>
      </c>
      <c r="E104" s="47">
        <v>1.5</v>
      </c>
      <c r="F104" s="47">
        <v>3.6</v>
      </c>
      <c r="G104" s="47">
        <v>1</v>
      </c>
      <c r="H104" s="47">
        <v>17</v>
      </c>
      <c r="I104" s="5">
        <v>7560</v>
      </c>
      <c r="J104" s="5">
        <v>1285.2</v>
      </c>
      <c r="K104" s="5">
        <v>11500</v>
      </c>
      <c r="L104" s="89">
        <f>J104*K104/1000</f>
        <v>14779.8</v>
      </c>
      <c r="M104" s="7">
        <v>3250</v>
      </c>
      <c r="N104" s="7">
        <v>0</v>
      </c>
      <c r="O104" s="5">
        <v>0</v>
      </c>
      <c r="P104" s="99">
        <f>+O104*M104/1000</f>
        <v>0</v>
      </c>
    </row>
    <row r="105" spans="1:16" ht="15">
      <c r="A105" s="29">
        <f>+A104+1</f>
        <v>2</v>
      </c>
      <c r="B105" s="309"/>
      <c r="C105" s="31" t="s">
        <v>124</v>
      </c>
      <c r="D105" s="39" t="s">
        <v>326</v>
      </c>
      <c r="E105" s="31">
        <v>1.5</v>
      </c>
      <c r="F105" s="31">
        <v>2.4</v>
      </c>
      <c r="G105" s="31">
        <v>1</v>
      </c>
      <c r="H105" s="31">
        <v>13.5</v>
      </c>
      <c r="I105" s="4">
        <v>6720</v>
      </c>
      <c r="J105" s="4">
        <v>907.2</v>
      </c>
      <c r="K105" s="4">
        <v>7000</v>
      </c>
      <c r="L105" s="6">
        <f aca="true" t="shared" si="30" ref="L105:L120">J105*K105/1000</f>
        <v>6350.4</v>
      </c>
      <c r="M105" s="7">
        <v>3250</v>
      </c>
      <c r="N105" s="7">
        <v>0</v>
      </c>
      <c r="O105" s="5">
        <v>0</v>
      </c>
      <c r="P105" s="9">
        <f>+O105*M105/1000</f>
        <v>0</v>
      </c>
    </row>
    <row r="106" spans="1:16" ht="15">
      <c r="A106" s="29">
        <f aca="true" t="shared" si="31" ref="A106:A120">+A105+1</f>
        <v>3</v>
      </c>
      <c r="B106" s="309"/>
      <c r="C106" s="31" t="s">
        <v>125</v>
      </c>
      <c r="D106" s="39" t="s">
        <v>326</v>
      </c>
      <c r="E106" s="31">
        <v>1.5</v>
      </c>
      <c r="F106" s="31">
        <v>1.8</v>
      </c>
      <c r="G106" s="31">
        <v>1</v>
      </c>
      <c r="H106" s="31">
        <v>10.5</v>
      </c>
      <c r="I106" s="4">
        <v>6720</v>
      </c>
      <c r="J106" s="4">
        <v>705.6</v>
      </c>
      <c r="K106" s="4">
        <v>7000</v>
      </c>
      <c r="L106" s="6">
        <f t="shared" si="30"/>
        <v>4939.2</v>
      </c>
      <c r="M106" s="7">
        <v>3250</v>
      </c>
      <c r="N106" s="7">
        <v>0</v>
      </c>
      <c r="O106" s="5">
        <v>0</v>
      </c>
      <c r="P106" s="9">
        <f aca="true" t="shared" si="32" ref="P106:P120">+O106*M106/1000</f>
        <v>0</v>
      </c>
    </row>
    <row r="107" spans="1:16" ht="15">
      <c r="A107" s="29">
        <f t="shared" si="31"/>
        <v>4</v>
      </c>
      <c r="B107" s="36" t="s">
        <v>390</v>
      </c>
      <c r="C107" s="36" t="s">
        <v>34</v>
      </c>
      <c r="D107" s="39" t="s">
        <v>326</v>
      </c>
      <c r="E107" s="36">
        <v>1.5</v>
      </c>
      <c r="F107" s="36">
        <v>1.5</v>
      </c>
      <c r="G107" s="36">
        <v>1</v>
      </c>
      <c r="H107" s="31">
        <v>10</v>
      </c>
      <c r="I107" s="4">
        <v>6720</v>
      </c>
      <c r="J107" s="4"/>
      <c r="K107" s="4">
        <v>7000</v>
      </c>
      <c r="L107" s="6">
        <f t="shared" si="30"/>
        <v>0</v>
      </c>
      <c r="M107" s="7">
        <v>3250</v>
      </c>
      <c r="N107" s="7">
        <v>10</v>
      </c>
      <c r="O107" s="5">
        <v>672</v>
      </c>
      <c r="P107" s="9">
        <f t="shared" si="32"/>
        <v>2184</v>
      </c>
    </row>
    <row r="108" spans="1:16" ht="15">
      <c r="A108" s="29">
        <f t="shared" si="31"/>
        <v>5</v>
      </c>
      <c r="B108" s="36" t="s">
        <v>391</v>
      </c>
      <c r="C108" s="36" t="s">
        <v>42</v>
      </c>
      <c r="D108" s="39" t="s">
        <v>326</v>
      </c>
      <c r="E108" s="36">
        <v>1.5</v>
      </c>
      <c r="F108" s="36">
        <v>1.5</v>
      </c>
      <c r="G108" s="36">
        <v>1</v>
      </c>
      <c r="H108" s="31">
        <v>10</v>
      </c>
      <c r="I108" s="4">
        <v>6720</v>
      </c>
      <c r="J108" s="4"/>
      <c r="K108" s="4">
        <v>7000</v>
      </c>
      <c r="L108" s="6">
        <f t="shared" si="30"/>
        <v>0</v>
      </c>
      <c r="M108" s="7">
        <v>3250</v>
      </c>
      <c r="N108" s="7">
        <v>10</v>
      </c>
      <c r="O108" s="5">
        <v>672</v>
      </c>
      <c r="P108" s="9">
        <f t="shared" si="32"/>
        <v>2184</v>
      </c>
    </row>
    <row r="109" spans="1:16" ht="15">
      <c r="A109" s="29">
        <f t="shared" si="31"/>
        <v>6</v>
      </c>
      <c r="B109" s="36" t="s">
        <v>392</v>
      </c>
      <c r="C109" s="36" t="s">
        <v>42</v>
      </c>
      <c r="D109" s="39" t="s">
        <v>326</v>
      </c>
      <c r="E109" s="36">
        <v>1.5</v>
      </c>
      <c r="F109" s="36">
        <v>1.5</v>
      </c>
      <c r="G109" s="36">
        <v>1</v>
      </c>
      <c r="H109" s="31">
        <v>10</v>
      </c>
      <c r="I109" s="4">
        <v>6720</v>
      </c>
      <c r="J109" s="4"/>
      <c r="K109" s="4">
        <v>7000</v>
      </c>
      <c r="L109" s="6">
        <f t="shared" si="30"/>
        <v>0</v>
      </c>
      <c r="M109" s="7">
        <v>3250</v>
      </c>
      <c r="N109" s="7">
        <v>10</v>
      </c>
      <c r="O109" s="5">
        <v>672</v>
      </c>
      <c r="P109" s="9">
        <f t="shared" si="32"/>
        <v>2184</v>
      </c>
    </row>
    <row r="110" spans="1:16" ht="15">
      <c r="A110" s="29">
        <f t="shared" si="31"/>
        <v>7</v>
      </c>
      <c r="B110" s="36" t="s">
        <v>393</v>
      </c>
      <c r="C110" s="36" t="s">
        <v>42</v>
      </c>
      <c r="D110" s="39" t="s">
        <v>326</v>
      </c>
      <c r="E110" s="36">
        <v>1.5</v>
      </c>
      <c r="F110" s="36">
        <v>1.5</v>
      </c>
      <c r="G110" s="36">
        <v>1</v>
      </c>
      <c r="H110" s="31">
        <v>10</v>
      </c>
      <c r="I110" s="4">
        <v>6720</v>
      </c>
      <c r="J110" s="4"/>
      <c r="K110" s="4">
        <v>7000</v>
      </c>
      <c r="L110" s="6">
        <f t="shared" si="30"/>
        <v>0</v>
      </c>
      <c r="M110" s="7">
        <v>3250</v>
      </c>
      <c r="N110" s="7">
        <v>10</v>
      </c>
      <c r="O110" s="5">
        <v>672</v>
      </c>
      <c r="P110" s="9">
        <f t="shared" si="32"/>
        <v>2184</v>
      </c>
    </row>
    <row r="111" spans="1:16" ht="15">
      <c r="A111" s="29">
        <f t="shared" si="31"/>
        <v>8</v>
      </c>
      <c r="B111" s="36" t="s">
        <v>394</v>
      </c>
      <c r="C111" s="36" t="s">
        <v>42</v>
      </c>
      <c r="D111" s="39" t="s">
        <v>326</v>
      </c>
      <c r="E111" s="36">
        <v>1.5</v>
      </c>
      <c r="F111" s="36">
        <v>1.5</v>
      </c>
      <c r="G111" s="36">
        <v>1</v>
      </c>
      <c r="H111" s="31">
        <v>10</v>
      </c>
      <c r="I111" s="4">
        <v>6720</v>
      </c>
      <c r="J111" s="4"/>
      <c r="K111" s="4">
        <v>7000</v>
      </c>
      <c r="L111" s="6">
        <f t="shared" si="30"/>
        <v>0</v>
      </c>
      <c r="M111" s="7">
        <v>3250</v>
      </c>
      <c r="N111" s="7">
        <v>10</v>
      </c>
      <c r="O111" s="5">
        <v>672</v>
      </c>
      <c r="P111" s="9">
        <f t="shared" si="32"/>
        <v>2184</v>
      </c>
    </row>
    <row r="112" spans="1:16" ht="15">
      <c r="A112" s="29">
        <f t="shared" si="31"/>
        <v>9</v>
      </c>
      <c r="B112" s="36" t="s">
        <v>395</v>
      </c>
      <c r="C112" s="36" t="s">
        <v>42</v>
      </c>
      <c r="D112" s="39" t="s">
        <v>326</v>
      </c>
      <c r="E112" s="36">
        <v>1.5</v>
      </c>
      <c r="F112" s="36">
        <v>1.5</v>
      </c>
      <c r="G112" s="36">
        <v>1</v>
      </c>
      <c r="H112" s="31">
        <v>10</v>
      </c>
      <c r="I112" s="4">
        <v>6720</v>
      </c>
      <c r="J112" s="4"/>
      <c r="K112" s="4">
        <v>7000</v>
      </c>
      <c r="L112" s="6">
        <f t="shared" si="30"/>
        <v>0</v>
      </c>
      <c r="M112" s="7">
        <v>3250</v>
      </c>
      <c r="N112" s="7">
        <v>10</v>
      </c>
      <c r="O112" s="5">
        <v>672</v>
      </c>
      <c r="P112" s="9">
        <f t="shared" si="32"/>
        <v>2184</v>
      </c>
    </row>
    <row r="113" spans="1:16" ht="15">
      <c r="A113" s="29">
        <f t="shared" si="31"/>
        <v>10</v>
      </c>
      <c r="B113" s="36" t="s">
        <v>396</v>
      </c>
      <c r="C113" s="36" t="s">
        <v>42</v>
      </c>
      <c r="D113" s="39" t="s">
        <v>326</v>
      </c>
      <c r="E113" s="36">
        <v>1.5</v>
      </c>
      <c r="F113" s="36">
        <v>1.5</v>
      </c>
      <c r="G113" s="36">
        <v>1</v>
      </c>
      <c r="H113" s="31">
        <v>10</v>
      </c>
      <c r="I113" s="4">
        <v>6720</v>
      </c>
      <c r="J113" s="4"/>
      <c r="K113" s="4">
        <v>7000</v>
      </c>
      <c r="L113" s="6">
        <f t="shared" si="30"/>
        <v>0</v>
      </c>
      <c r="M113" s="7">
        <v>3250</v>
      </c>
      <c r="N113" s="7">
        <v>10</v>
      </c>
      <c r="O113" s="5">
        <v>672</v>
      </c>
      <c r="P113" s="9">
        <f t="shared" si="32"/>
        <v>2184</v>
      </c>
    </row>
    <row r="114" spans="1:16" ht="15">
      <c r="A114" s="29">
        <f t="shared" si="31"/>
        <v>11</v>
      </c>
      <c r="B114" s="36" t="s">
        <v>397</v>
      </c>
      <c r="C114" s="36" t="s">
        <v>42</v>
      </c>
      <c r="D114" s="39" t="s">
        <v>326</v>
      </c>
      <c r="E114" s="36">
        <v>1.5</v>
      </c>
      <c r="F114" s="36">
        <v>1.5</v>
      </c>
      <c r="G114" s="36">
        <v>1</v>
      </c>
      <c r="H114" s="31">
        <v>10</v>
      </c>
      <c r="I114" s="4">
        <v>6720</v>
      </c>
      <c r="J114" s="4"/>
      <c r="K114" s="4">
        <v>7000</v>
      </c>
      <c r="L114" s="6">
        <f t="shared" si="30"/>
        <v>0</v>
      </c>
      <c r="M114" s="7">
        <v>3250</v>
      </c>
      <c r="N114" s="7">
        <v>10</v>
      </c>
      <c r="O114" s="5">
        <v>672</v>
      </c>
      <c r="P114" s="9">
        <f t="shared" si="32"/>
        <v>2184</v>
      </c>
    </row>
    <row r="115" spans="1:16" ht="15">
      <c r="A115" s="29">
        <f t="shared" si="31"/>
        <v>12</v>
      </c>
      <c r="B115" s="36" t="s">
        <v>398</v>
      </c>
      <c r="C115" s="36" t="s">
        <v>42</v>
      </c>
      <c r="D115" s="39" t="s">
        <v>326</v>
      </c>
      <c r="E115" s="36">
        <v>1.5</v>
      </c>
      <c r="F115" s="36">
        <v>1.5</v>
      </c>
      <c r="G115" s="36">
        <v>1</v>
      </c>
      <c r="H115" s="31">
        <v>10</v>
      </c>
      <c r="I115" s="4">
        <v>6720</v>
      </c>
      <c r="J115" s="4"/>
      <c r="K115" s="4">
        <v>7000</v>
      </c>
      <c r="L115" s="6">
        <f t="shared" si="30"/>
        <v>0</v>
      </c>
      <c r="M115" s="7">
        <v>3250</v>
      </c>
      <c r="N115" s="7">
        <v>10</v>
      </c>
      <c r="O115" s="5">
        <v>672</v>
      </c>
      <c r="P115" s="9">
        <f t="shared" si="32"/>
        <v>2184</v>
      </c>
    </row>
    <row r="116" spans="1:16" ht="15">
      <c r="A116" s="29">
        <f t="shared" si="31"/>
        <v>13</v>
      </c>
      <c r="B116" s="36" t="s">
        <v>399</v>
      </c>
      <c r="C116" s="36" t="s">
        <v>42</v>
      </c>
      <c r="D116" s="39" t="s">
        <v>326</v>
      </c>
      <c r="E116" s="36">
        <v>1.5</v>
      </c>
      <c r="F116" s="36">
        <v>1.5</v>
      </c>
      <c r="G116" s="36">
        <v>1</v>
      </c>
      <c r="H116" s="31">
        <v>10</v>
      </c>
      <c r="I116" s="4">
        <v>6720</v>
      </c>
      <c r="J116" s="4"/>
      <c r="K116" s="4">
        <v>7000</v>
      </c>
      <c r="L116" s="6">
        <f t="shared" si="30"/>
        <v>0</v>
      </c>
      <c r="M116" s="7">
        <v>3250</v>
      </c>
      <c r="N116" s="7">
        <v>10</v>
      </c>
      <c r="O116" s="5">
        <v>672</v>
      </c>
      <c r="P116" s="9">
        <f t="shared" si="32"/>
        <v>2184</v>
      </c>
    </row>
    <row r="117" spans="1:16" ht="15">
      <c r="A117" s="29">
        <f t="shared" si="31"/>
        <v>14</v>
      </c>
      <c r="B117" s="36" t="s">
        <v>400</v>
      </c>
      <c r="C117" s="36" t="s">
        <v>34</v>
      </c>
      <c r="D117" s="39" t="s">
        <v>326</v>
      </c>
      <c r="E117" s="36">
        <v>1.5</v>
      </c>
      <c r="F117" s="36">
        <v>1.5</v>
      </c>
      <c r="G117" s="36">
        <v>1</v>
      </c>
      <c r="H117" s="31">
        <v>10</v>
      </c>
      <c r="I117" s="4">
        <v>6720</v>
      </c>
      <c r="J117" s="4"/>
      <c r="K117" s="4">
        <v>7000</v>
      </c>
      <c r="L117" s="6">
        <f t="shared" si="30"/>
        <v>0</v>
      </c>
      <c r="M117" s="7">
        <v>3250</v>
      </c>
      <c r="N117" s="7">
        <v>10</v>
      </c>
      <c r="O117" s="5">
        <v>672</v>
      </c>
      <c r="P117" s="9">
        <f t="shared" si="32"/>
        <v>2184</v>
      </c>
    </row>
    <row r="118" spans="1:16" ht="15">
      <c r="A118" s="29">
        <f t="shared" si="31"/>
        <v>15</v>
      </c>
      <c r="B118" s="36" t="s">
        <v>401</v>
      </c>
      <c r="C118" s="36" t="s">
        <v>42</v>
      </c>
      <c r="D118" s="39" t="s">
        <v>326</v>
      </c>
      <c r="E118" s="36">
        <v>1.5</v>
      </c>
      <c r="F118" s="36">
        <v>1.5</v>
      </c>
      <c r="G118" s="36">
        <v>1</v>
      </c>
      <c r="H118" s="31">
        <v>10</v>
      </c>
      <c r="I118" s="4">
        <v>6720</v>
      </c>
      <c r="J118" s="4"/>
      <c r="K118" s="4">
        <v>7000</v>
      </c>
      <c r="L118" s="6">
        <f t="shared" si="30"/>
        <v>0</v>
      </c>
      <c r="M118" s="7">
        <v>3250</v>
      </c>
      <c r="N118" s="7">
        <v>10</v>
      </c>
      <c r="O118" s="5">
        <v>672</v>
      </c>
      <c r="P118" s="9">
        <f t="shared" si="32"/>
        <v>2184</v>
      </c>
    </row>
    <row r="119" spans="1:16" ht="15">
      <c r="A119" s="29">
        <f t="shared" si="31"/>
        <v>16</v>
      </c>
      <c r="B119" s="36" t="s">
        <v>402</v>
      </c>
      <c r="C119" s="36" t="s">
        <v>34</v>
      </c>
      <c r="D119" s="39" t="s">
        <v>326</v>
      </c>
      <c r="E119" s="36">
        <v>1.5</v>
      </c>
      <c r="F119" s="36">
        <v>1.5</v>
      </c>
      <c r="G119" s="36">
        <v>1</v>
      </c>
      <c r="H119" s="31">
        <v>10</v>
      </c>
      <c r="I119" s="4">
        <v>6720</v>
      </c>
      <c r="J119" s="4"/>
      <c r="K119" s="4">
        <v>7000</v>
      </c>
      <c r="L119" s="6">
        <f t="shared" si="30"/>
        <v>0</v>
      </c>
      <c r="M119" s="7">
        <v>3250</v>
      </c>
      <c r="N119" s="7">
        <v>10</v>
      </c>
      <c r="O119" s="5">
        <v>672</v>
      </c>
      <c r="P119" s="6">
        <f t="shared" si="32"/>
        <v>2184</v>
      </c>
    </row>
    <row r="120" spans="1:16" ht="15.75" thickBot="1">
      <c r="A120" s="37">
        <f t="shared" si="31"/>
        <v>17</v>
      </c>
      <c r="B120" s="39" t="s">
        <v>403</v>
      </c>
      <c r="C120" s="39" t="s">
        <v>34</v>
      </c>
      <c r="D120" s="39" t="s">
        <v>326</v>
      </c>
      <c r="E120" s="39">
        <v>1.5</v>
      </c>
      <c r="F120" s="39">
        <v>1.5</v>
      </c>
      <c r="G120" s="39">
        <v>1</v>
      </c>
      <c r="H120" s="40">
        <v>10</v>
      </c>
      <c r="I120" s="4">
        <v>6720</v>
      </c>
      <c r="J120" s="4"/>
      <c r="K120" s="4">
        <v>7000</v>
      </c>
      <c r="L120" s="6">
        <f t="shared" si="30"/>
        <v>0</v>
      </c>
      <c r="M120" s="7">
        <v>3250</v>
      </c>
      <c r="N120" s="7">
        <v>10</v>
      </c>
      <c r="O120" s="5">
        <v>672</v>
      </c>
      <c r="P120" s="6">
        <f t="shared" si="32"/>
        <v>2184</v>
      </c>
    </row>
    <row r="121" spans="1:16" ht="15.75" thickBot="1">
      <c r="A121" s="301" t="s">
        <v>140</v>
      </c>
      <c r="B121" s="302"/>
      <c r="C121" s="14" t="s">
        <v>322</v>
      </c>
      <c r="D121" s="14" t="s">
        <v>20</v>
      </c>
      <c r="E121" s="14" t="s">
        <v>20</v>
      </c>
      <c r="F121" s="14" t="s">
        <v>20</v>
      </c>
      <c r="G121" s="14">
        <f>SUM(G122:G140)</f>
        <v>19</v>
      </c>
      <c r="H121" s="14" t="s">
        <v>20</v>
      </c>
      <c r="I121" s="18">
        <f aca="true" t="shared" si="33" ref="I121:N121">SUM(I122:I140)</f>
        <v>128520</v>
      </c>
      <c r="J121" s="18">
        <f t="shared" si="33"/>
        <v>12922.08</v>
      </c>
      <c r="K121" s="18">
        <f t="shared" si="33"/>
        <v>159728.634545</v>
      </c>
      <c r="L121" s="18">
        <f t="shared" si="33"/>
        <v>117897.05466278423</v>
      </c>
      <c r="M121" s="18">
        <f t="shared" si="33"/>
        <v>0</v>
      </c>
      <c r="N121" s="18">
        <f t="shared" si="33"/>
        <v>0</v>
      </c>
      <c r="O121" s="18">
        <f>+SUM(O122:O140)</f>
        <v>0</v>
      </c>
      <c r="P121" s="20">
        <f>+SUM(P122:P140)</f>
        <v>0</v>
      </c>
    </row>
    <row r="122" spans="1:16" ht="15">
      <c r="A122" s="46">
        <v>1</v>
      </c>
      <c r="B122" s="311" t="s">
        <v>404</v>
      </c>
      <c r="C122" s="47" t="s">
        <v>1088</v>
      </c>
      <c r="D122" s="47" t="s">
        <v>329</v>
      </c>
      <c r="E122" s="47">
        <v>1.5</v>
      </c>
      <c r="F122" s="47">
        <v>3.6</v>
      </c>
      <c r="G122" s="47">
        <v>1</v>
      </c>
      <c r="H122" s="47">
        <v>14.7</v>
      </c>
      <c r="I122" s="100">
        <v>7560</v>
      </c>
      <c r="J122" s="5">
        <v>1111.32</v>
      </c>
      <c r="K122" s="5">
        <v>14571.7201834</v>
      </c>
      <c r="L122" s="89">
        <f>+J122*K122/1000</f>
        <v>16193.844074216087</v>
      </c>
      <c r="M122" s="7">
        <v>0</v>
      </c>
      <c r="N122" s="7">
        <v>0</v>
      </c>
      <c r="O122" s="5">
        <v>0</v>
      </c>
      <c r="P122" s="99">
        <f>+O122*M122/1000</f>
        <v>0</v>
      </c>
    </row>
    <row r="123" spans="1:16" ht="15">
      <c r="A123" s="29">
        <v>2</v>
      </c>
      <c r="B123" s="309"/>
      <c r="C123" s="31" t="s">
        <v>141</v>
      </c>
      <c r="D123" s="39" t="s">
        <v>326</v>
      </c>
      <c r="E123" s="31">
        <v>1.5</v>
      </c>
      <c r="F123" s="31">
        <v>1.5</v>
      </c>
      <c r="G123" s="31">
        <v>1</v>
      </c>
      <c r="H123" s="31">
        <v>14.3</v>
      </c>
      <c r="I123" s="101">
        <v>6720</v>
      </c>
      <c r="J123" s="4">
        <v>960.96</v>
      </c>
      <c r="K123" s="5">
        <v>11078.4571808</v>
      </c>
      <c r="L123" s="6">
        <f aca="true" t="shared" si="34" ref="L123:L140">+J123*K123/1000</f>
        <v>10645.95421246157</v>
      </c>
      <c r="M123" s="7">
        <v>0</v>
      </c>
      <c r="N123" s="7">
        <v>0</v>
      </c>
      <c r="O123" s="5">
        <v>0</v>
      </c>
      <c r="P123" s="9">
        <f>+O123*M123/1000</f>
        <v>0</v>
      </c>
    </row>
    <row r="124" spans="1:16" ht="15">
      <c r="A124" s="29">
        <v>3</v>
      </c>
      <c r="B124" s="309"/>
      <c r="C124" s="31" t="s">
        <v>141</v>
      </c>
      <c r="D124" s="39" t="s">
        <v>326</v>
      </c>
      <c r="E124" s="31">
        <v>1.5</v>
      </c>
      <c r="F124" s="31">
        <v>1.5</v>
      </c>
      <c r="G124" s="31">
        <v>1</v>
      </c>
      <c r="H124" s="31">
        <v>14.3</v>
      </c>
      <c r="I124" s="101">
        <v>6720</v>
      </c>
      <c r="J124" s="4"/>
      <c r="K124" s="5"/>
      <c r="L124" s="6">
        <f t="shared" si="34"/>
        <v>0</v>
      </c>
      <c r="M124" s="7">
        <v>0</v>
      </c>
      <c r="N124" s="7">
        <v>0</v>
      </c>
      <c r="O124" s="5">
        <v>0</v>
      </c>
      <c r="P124" s="9">
        <f aca="true" t="shared" si="35" ref="P124:P140">+O124*M124/1000</f>
        <v>0</v>
      </c>
    </row>
    <row r="125" spans="1:16" ht="15">
      <c r="A125" s="29">
        <v>4</v>
      </c>
      <c r="B125" s="33" t="s">
        <v>405</v>
      </c>
      <c r="C125" s="36" t="s">
        <v>154</v>
      </c>
      <c r="D125" s="39" t="s">
        <v>326</v>
      </c>
      <c r="E125" s="36">
        <v>1.5</v>
      </c>
      <c r="F125" s="59">
        <v>1.5</v>
      </c>
      <c r="G125" s="36">
        <v>1</v>
      </c>
      <c r="H125" s="31">
        <v>10.8</v>
      </c>
      <c r="I125" s="101">
        <v>6720</v>
      </c>
      <c r="J125" s="4">
        <v>725.7</v>
      </c>
      <c r="K125" s="5">
        <v>11078.4571808</v>
      </c>
      <c r="L125" s="6">
        <f t="shared" si="34"/>
        <v>8039.63637610656</v>
      </c>
      <c r="M125" s="7">
        <v>0</v>
      </c>
      <c r="N125" s="7">
        <v>0</v>
      </c>
      <c r="O125" s="5">
        <v>0</v>
      </c>
      <c r="P125" s="9">
        <f t="shared" si="35"/>
        <v>0</v>
      </c>
    </row>
    <row r="126" spans="1:16" ht="15">
      <c r="A126" s="29">
        <v>5</v>
      </c>
      <c r="B126" s="33" t="s">
        <v>406</v>
      </c>
      <c r="C126" s="36" t="s">
        <v>69</v>
      </c>
      <c r="D126" s="39" t="s">
        <v>326</v>
      </c>
      <c r="E126" s="36">
        <v>1.5</v>
      </c>
      <c r="F126" s="31">
        <v>1.5</v>
      </c>
      <c r="G126" s="36">
        <v>1</v>
      </c>
      <c r="H126" s="31">
        <v>9.8</v>
      </c>
      <c r="I126" s="101">
        <v>6720</v>
      </c>
      <c r="J126" s="4">
        <v>660</v>
      </c>
      <c r="K126" s="5">
        <v>8200</v>
      </c>
      <c r="L126" s="6">
        <f t="shared" si="34"/>
        <v>5412</v>
      </c>
      <c r="M126" s="7">
        <v>0</v>
      </c>
      <c r="N126" s="7">
        <v>0</v>
      </c>
      <c r="O126" s="5">
        <v>0</v>
      </c>
      <c r="P126" s="9">
        <f t="shared" si="35"/>
        <v>0</v>
      </c>
    </row>
    <row r="127" spans="1:16" ht="15">
      <c r="A127" s="29">
        <v>6</v>
      </c>
      <c r="B127" s="33" t="s">
        <v>407</v>
      </c>
      <c r="C127" s="36" t="s">
        <v>145</v>
      </c>
      <c r="D127" s="39" t="s">
        <v>326</v>
      </c>
      <c r="E127" s="36">
        <v>1.5</v>
      </c>
      <c r="F127" s="59">
        <v>1.6</v>
      </c>
      <c r="G127" s="36">
        <v>1</v>
      </c>
      <c r="H127" s="31">
        <v>11</v>
      </c>
      <c r="I127" s="101">
        <v>6720</v>
      </c>
      <c r="J127" s="4">
        <v>739.2</v>
      </c>
      <c r="K127" s="5">
        <v>8200</v>
      </c>
      <c r="L127" s="6">
        <f>+J127*K127/1000</f>
        <v>6061.44</v>
      </c>
      <c r="M127" s="7">
        <v>0</v>
      </c>
      <c r="N127" s="7">
        <v>0</v>
      </c>
      <c r="O127" s="5">
        <v>0</v>
      </c>
      <c r="P127" s="9">
        <f t="shared" si="35"/>
        <v>0</v>
      </c>
    </row>
    <row r="128" spans="1:16" ht="15">
      <c r="A128" s="29">
        <v>7</v>
      </c>
      <c r="B128" s="33" t="s">
        <v>408</v>
      </c>
      <c r="C128" s="36" t="s">
        <v>69</v>
      </c>
      <c r="D128" s="39" t="s">
        <v>326</v>
      </c>
      <c r="E128" s="36">
        <v>1.5</v>
      </c>
      <c r="F128" s="31">
        <v>1.5</v>
      </c>
      <c r="G128" s="36">
        <v>1</v>
      </c>
      <c r="H128" s="31">
        <v>9.8</v>
      </c>
      <c r="I128" s="101">
        <v>6720</v>
      </c>
      <c r="J128" s="4">
        <v>660</v>
      </c>
      <c r="K128" s="5">
        <v>8200</v>
      </c>
      <c r="L128" s="6">
        <f>+J128*K128/1000</f>
        <v>5412</v>
      </c>
      <c r="M128" s="7">
        <v>0</v>
      </c>
      <c r="N128" s="7">
        <v>0</v>
      </c>
      <c r="O128" s="5">
        <v>0</v>
      </c>
      <c r="P128" s="9">
        <f t="shared" si="35"/>
        <v>0</v>
      </c>
    </row>
    <row r="129" spans="1:16" ht="15">
      <c r="A129" s="29">
        <v>8</v>
      </c>
      <c r="B129" s="33" t="s">
        <v>409</v>
      </c>
      <c r="C129" s="36" t="s">
        <v>145</v>
      </c>
      <c r="D129" s="39" t="s">
        <v>326</v>
      </c>
      <c r="E129" s="36">
        <v>1.5</v>
      </c>
      <c r="F129" s="31">
        <v>1.6</v>
      </c>
      <c r="G129" s="36">
        <v>1</v>
      </c>
      <c r="H129" s="31">
        <v>11</v>
      </c>
      <c r="I129" s="101">
        <v>6720</v>
      </c>
      <c r="J129" s="4">
        <v>739.2</v>
      </c>
      <c r="K129" s="5">
        <v>8200</v>
      </c>
      <c r="L129" s="6">
        <f t="shared" si="34"/>
        <v>6061.44</v>
      </c>
      <c r="M129" s="7">
        <v>0</v>
      </c>
      <c r="N129" s="7">
        <v>0</v>
      </c>
      <c r="O129" s="5">
        <v>0</v>
      </c>
      <c r="P129" s="9">
        <f t="shared" si="35"/>
        <v>0</v>
      </c>
    </row>
    <row r="130" spans="1:16" ht="15">
      <c r="A130" s="29">
        <v>9</v>
      </c>
      <c r="B130" s="33" t="s">
        <v>410</v>
      </c>
      <c r="C130" s="36" t="s">
        <v>69</v>
      </c>
      <c r="D130" s="39" t="s">
        <v>326</v>
      </c>
      <c r="E130" s="36">
        <v>1.5</v>
      </c>
      <c r="F130" s="31">
        <v>1.5</v>
      </c>
      <c r="G130" s="36">
        <v>1</v>
      </c>
      <c r="H130" s="31">
        <v>9.8</v>
      </c>
      <c r="I130" s="101">
        <v>6720</v>
      </c>
      <c r="J130" s="4">
        <v>660</v>
      </c>
      <c r="K130" s="5">
        <v>8200</v>
      </c>
      <c r="L130" s="6">
        <f t="shared" si="34"/>
        <v>5412</v>
      </c>
      <c r="M130" s="7">
        <v>0</v>
      </c>
      <c r="N130" s="7">
        <v>0</v>
      </c>
      <c r="O130" s="5">
        <v>0</v>
      </c>
      <c r="P130" s="9">
        <f t="shared" si="35"/>
        <v>0</v>
      </c>
    </row>
    <row r="131" spans="1:16" ht="15">
      <c r="A131" s="29">
        <v>10</v>
      </c>
      <c r="B131" s="33" t="s">
        <v>411</v>
      </c>
      <c r="C131" s="36" t="s">
        <v>69</v>
      </c>
      <c r="D131" s="39" t="s">
        <v>326</v>
      </c>
      <c r="E131" s="36">
        <v>1.5</v>
      </c>
      <c r="F131" s="31">
        <v>1.5</v>
      </c>
      <c r="G131" s="36">
        <v>1</v>
      </c>
      <c r="H131" s="31">
        <v>9.8</v>
      </c>
      <c r="I131" s="101">
        <v>6720</v>
      </c>
      <c r="J131" s="4">
        <v>660</v>
      </c>
      <c r="K131" s="5">
        <v>8200</v>
      </c>
      <c r="L131" s="6">
        <f>+J131*K131/1000</f>
        <v>5412</v>
      </c>
      <c r="M131" s="7">
        <v>0</v>
      </c>
      <c r="N131" s="7">
        <v>0</v>
      </c>
      <c r="O131" s="5">
        <v>0</v>
      </c>
      <c r="P131" s="9">
        <f t="shared" si="35"/>
        <v>0</v>
      </c>
    </row>
    <row r="132" spans="1:16" ht="15">
      <c r="A132" s="29">
        <v>11</v>
      </c>
      <c r="B132" s="33" t="s">
        <v>412</v>
      </c>
      <c r="C132" s="36" t="s">
        <v>69</v>
      </c>
      <c r="D132" s="39" t="s">
        <v>326</v>
      </c>
      <c r="E132" s="36">
        <v>1.5</v>
      </c>
      <c r="F132" s="31">
        <v>1.5</v>
      </c>
      <c r="G132" s="36">
        <v>1</v>
      </c>
      <c r="H132" s="31">
        <v>9.8</v>
      </c>
      <c r="I132" s="101">
        <v>6720</v>
      </c>
      <c r="J132" s="4">
        <v>660</v>
      </c>
      <c r="K132" s="5">
        <v>8200</v>
      </c>
      <c r="L132" s="6">
        <f>+J132*K132/1000</f>
        <v>5412</v>
      </c>
      <c r="M132" s="7">
        <v>0</v>
      </c>
      <c r="N132" s="7">
        <v>0</v>
      </c>
      <c r="O132" s="5">
        <v>0</v>
      </c>
      <c r="P132" s="9">
        <f t="shared" si="35"/>
        <v>0</v>
      </c>
    </row>
    <row r="133" spans="1:16" ht="15">
      <c r="A133" s="29">
        <v>12</v>
      </c>
      <c r="B133" s="33" t="s">
        <v>413</v>
      </c>
      <c r="C133" s="36" t="s">
        <v>69</v>
      </c>
      <c r="D133" s="39" t="s">
        <v>326</v>
      </c>
      <c r="E133" s="36">
        <v>1.5</v>
      </c>
      <c r="F133" s="31">
        <v>1.5</v>
      </c>
      <c r="G133" s="36">
        <v>1</v>
      </c>
      <c r="H133" s="31">
        <v>9.8</v>
      </c>
      <c r="I133" s="101">
        <v>6720</v>
      </c>
      <c r="J133" s="4">
        <v>660</v>
      </c>
      <c r="K133" s="5">
        <v>8200</v>
      </c>
      <c r="L133" s="6">
        <f t="shared" si="34"/>
        <v>5412</v>
      </c>
      <c r="M133" s="7">
        <v>0</v>
      </c>
      <c r="N133" s="7">
        <v>0</v>
      </c>
      <c r="O133" s="5">
        <v>0</v>
      </c>
      <c r="P133" s="9">
        <f t="shared" si="35"/>
        <v>0</v>
      </c>
    </row>
    <row r="134" spans="1:16" ht="15">
      <c r="A134" s="29">
        <v>13</v>
      </c>
      <c r="B134" s="33" t="s">
        <v>414</v>
      </c>
      <c r="C134" s="36" t="s">
        <v>69</v>
      </c>
      <c r="D134" s="39" t="s">
        <v>326</v>
      </c>
      <c r="E134" s="36">
        <v>1.5</v>
      </c>
      <c r="F134" s="31">
        <v>1.5</v>
      </c>
      <c r="G134" s="36">
        <v>1</v>
      </c>
      <c r="H134" s="31">
        <v>9.8</v>
      </c>
      <c r="I134" s="101">
        <v>6720</v>
      </c>
      <c r="J134" s="4">
        <v>660</v>
      </c>
      <c r="K134" s="5">
        <v>8200</v>
      </c>
      <c r="L134" s="6">
        <f t="shared" si="34"/>
        <v>5412</v>
      </c>
      <c r="M134" s="7">
        <v>0</v>
      </c>
      <c r="N134" s="7">
        <v>0</v>
      </c>
      <c r="O134" s="5">
        <v>0</v>
      </c>
      <c r="P134" s="9">
        <f t="shared" si="35"/>
        <v>0</v>
      </c>
    </row>
    <row r="135" spans="1:16" ht="15">
      <c r="A135" s="29">
        <v>14</v>
      </c>
      <c r="B135" s="33" t="s">
        <v>415</v>
      </c>
      <c r="C135" s="36" t="s">
        <v>154</v>
      </c>
      <c r="D135" s="39" t="s">
        <v>326</v>
      </c>
      <c r="E135" s="36">
        <v>1.5</v>
      </c>
      <c r="F135" s="31">
        <v>1.5</v>
      </c>
      <c r="G135" s="36">
        <v>1</v>
      </c>
      <c r="H135" s="31">
        <v>10.8</v>
      </c>
      <c r="I135" s="101">
        <v>6720</v>
      </c>
      <c r="J135" s="4">
        <v>725.7</v>
      </c>
      <c r="K135" s="5">
        <v>8200</v>
      </c>
      <c r="L135" s="6">
        <f t="shared" si="34"/>
        <v>5950.74</v>
      </c>
      <c r="M135" s="7">
        <v>0</v>
      </c>
      <c r="N135" s="7">
        <v>0</v>
      </c>
      <c r="O135" s="5">
        <v>0</v>
      </c>
      <c r="P135" s="9">
        <f t="shared" si="35"/>
        <v>0</v>
      </c>
    </row>
    <row r="136" spans="1:16" ht="15">
      <c r="A136" s="29">
        <v>15</v>
      </c>
      <c r="B136" s="33" t="s">
        <v>416</v>
      </c>
      <c r="C136" s="36" t="s">
        <v>69</v>
      </c>
      <c r="D136" s="39" t="s">
        <v>326</v>
      </c>
      <c r="E136" s="36">
        <v>1.5</v>
      </c>
      <c r="F136" s="31">
        <v>1.5</v>
      </c>
      <c r="G136" s="36">
        <v>1</v>
      </c>
      <c r="H136" s="31">
        <v>9.8</v>
      </c>
      <c r="I136" s="101">
        <v>6720</v>
      </c>
      <c r="J136" s="4">
        <v>660</v>
      </c>
      <c r="K136" s="5">
        <v>8200</v>
      </c>
      <c r="L136" s="6">
        <f t="shared" si="34"/>
        <v>5412</v>
      </c>
      <c r="M136" s="7">
        <v>0</v>
      </c>
      <c r="N136" s="7">
        <v>0</v>
      </c>
      <c r="O136" s="5">
        <v>0</v>
      </c>
      <c r="P136" s="9">
        <f t="shared" si="35"/>
        <v>0</v>
      </c>
    </row>
    <row r="137" spans="1:16" ht="15">
      <c r="A137" s="29">
        <v>16</v>
      </c>
      <c r="B137" s="33" t="s">
        <v>417</v>
      </c>
      <c r="C137" s="36" t="s">
        <v>69</v>
      </c>
      <c r="D137" s="39" t="s">
        <v>326</v>
      </c>
      <c r="E137" s="36">
        <v>1.5</v>
      </c>
      <c r="F137" s="31">
        <v>1.5</v>
      </c>
      <c r="G137" s="36">
        <v>1</v>
      </c>
      <c r="H137" s="31">
        <v>9.8</v>
      </c>
      <c r="I137" s="101">
        <v>6720</v>
      </c>
      <c r="J137" s="4">
        <v>660</v>
      </c>
      <c r="K137" s="5">
        <v>8200</v>
      </c>
      <c r="L137" s="6">
        <f t="shared" si="34"/>
        <v>5412</v>
      </c>
      <c r="M137" s="7">
        <v>0</v>
      </c>
      <c r="N137" s="7">
        <v>0</v>
      </c>
      <c r="O137" s="5">
        <v>0</v>
      </c>
      <c r="P137" s="9">
        <f t="shared" si="35"/>
        <v>0</v>
      </c>
    </row>
    <row r="138" spans="1:16" ht="15">
      <c r="A138" s="29">
        <v>17</v>
      </c>
      <c r="B138" s="33" t="s">
        <v>418</v>
      </c>
      <c r="C138" s="36" t="s">
        <v>69</v>
      </c>
      <c r="D138" s="39" t="s">
        <v>326</v>
      </c>
      <c r="E138" s="36">
        <v>1.5</v>
      </c>
      <c r="F138" s="31">
        <v>1.5</v>
      </c>
      <c r="G138" s="36">
        <v>1</v>
      </c>
      <c r="H138" s="31">
        <v>9.8</v>
      </c>
      <c r="I138" s="101">
        <v>6720</v>
      </c>
      <c r="J138" s="4">
        <v>660</v>
      </c>
      <c r="K138" s="5">
        <v>8200</v>
      </c>
      <c r="L138" s="6">
        <f t="shared" si="34"/>
        <v>5412</v>
      </c>
      <c r="M138" s="7">
        <v>0</v>
      </c>
      <c r="N138" s="7">
        <v>0</v>
      </c>
      <c r="O138" s="5">
        <v>0</v>
      </c>
      <c r="P138" s="9">
        <f t="shared" si="35"/>
        <v>0</v>
      </c>
    </row>
    <row r="139" spans="1:16" ht="15">
      <c r="A139" s="29">
        <v>18</v>
      </c>
      <c r="B139" s="33" t="s">
        <v>419</v>
      </c>
      <c r="C139" s="36" t="s">
        <v>69</v>
      </c>
      <c r="D139" s="39" t="s">
        <v>326</v>
      </c>
      <c r="E139" s="36">
        <v>1.5</v>
      </c>
      <c r="F139" s="36">
        <v>1.5</v>
      </c>
      <c r="G139" s="36">
        <v>1</v>
      </c>
      <c r="H139" s="31">
        <v>9.8</v>
      </c>
      <c r="I139" s="101">
        <v>6720</v>
      </c>
      <c r="J139" s="4">
        <v>660</v>
      </c>
      <c r="K139" s="5">
        <v>8200</v>
      </c>
      <c r="L139" s="6">
        <f t="shared" si="34"/>
        <v>5412</v>
      </c>
      <c r="M139" s="7">
        <v>0</v>
      </c>
      <c r="N139" s="7">
        <v>0</v>
      </c>
      <c r="O139" s="5">
        <v>0</v>
      </c>
      <c r="P139" s="9">
        <f t="shared" si="35"/>
        <v>0</v>
      </c>
    </row>
    <row r="140" spans="1:16" ht="15.75" thickBot="1">
      <c r="A140" s="31">
        <v>19</v>
      </c>
      <c r="B140" s="33" t="s">
        <v>420</v>
      </c>
      <c r="C140" s="36" t="s">
        <v>69</v>
      </c>
      <c r="D140" s="36" t="s">
        <v>326</v>
      </c>
      <c r="E140" s="36">
        <v>1.5</v>
      </c>
      <c r="F140" s="31">
        <v>1.5</v>
      </c>
      <c r="G140" s="36">
        <v>1</v>
      </c>
      <c r="H140" s="31">
        <v>9.8</v>
      </c>
      <c r="I140" s="101">
        <v>6720</v>
      </c>
      <c r="J140" s="4">
        <v>660</v>
      </c>
      <c r="K140" s="5">
        <v>8200</v>
      </c>
      <c r="L140" s="6">
        <f t="shared" si="34"/>
        <v>5412</v>
      </c>
      <c r="M140" s="7">
        <v>0</v>
      </c>
      <c r="N140" s="7">
        <v>0</v>
      </c>
      <c r="O140" s="5">
        <v>0</v>
      </c>
      <c r="P140" s="6">
        <f t="shared" si="35"/>
        <v>0</v>
      </c>
    </row>
    <row r="141" spans="1:16" ht="15.75" thickBot="1">
      <c r="A141" s="301" t="s">
        <v>160</v>
      </c>
      <c r="B141" s="302"/>
      <c r="C141" s="14" t="s">
        <v>322</v>
      </c>
      <c r="D141" s="14" t="s">
        <v>20</v>
      </c>
      <c r="E141" s="14" t="s">
        <v>20</v>
      </c>
      <c r="F141" s="14" t="s">
        <v>20</v>
      </c>
      <c r="G141" s="14">
        <f>SUM(G142:G159)</f>
        <v>18</v>
      </c>
      <c r="H141" s="14" t="s">
        <v>20</v>
      </c>
      <c r="I141" s="18">
        <f aca="true" t="shared" si="36" ref="I141:O141">SUM(I142:I159)</f>
        <v>449680</v>
      </c>
      <c r="J141" s="18">
        <f t="shared" si="36"/>
        <v>3214</v>
      </c>
      <c r="K141" s="18">
        <f t="shared" si="36"/>
        <v>30359</v>
      </c>
      <c r="L141" s="18">
        <f t="shared" si="36"/>
        <v>33524.398</v>
      </c>
      <c r="M141" s="18">
        <f t="shared" si="36"/>
        <v>37500</v>
      </c>
      <c r="N141" s="18">
        <f t="shared" si="36"/>
        <v>131.29999999999998</v>
      </c>
      <c r="O141" s="18">
        <f t="shared" si="36"/>
        <v>10305</v>
      </c>
      <c r="P141" s="20">
        <f>+SUM(P142:P159)</f>
        <v>25762.5</v>
      </c>
    </row>
    <row r="142" spans="1:16" ht="15">
      <c r="A142" s="46">
        <v>1</v>
      </c>
      <c r="B142" s="330" t="s">
        <v>421</v>
      </c>
      <c r="C142" s="47" t="s">
        <v>162</v>
      </c>
      <c r="D142" s="47" t="s">
        <v>329</v>
      </c>
      <c r="E142" s="47">
        <v>1.5</v>
      </c>
      <c r="F142" s="47">
        <v>2</v>
      </c>
      <c r="G142" s="47">
        <v>1</v>
      </c>
      <c r="H142" s="47">
        <v>10.1</v>
      </c>
      <c r="I142" s="5">
        <v>27720</v>
      </c>
      <c r="J142" s="5">
        <v>1077</v>
      </c>
      <c r="K142" s="5">
        <v>12724</v>
      </c>
      <c r="L142" s="89">
        <f>J142*K142/1000</f>
        <v>13703.748</v>
      </c>
      <c r="M142" s="7">
        <v>0</v>
      </c>
      <c r="N142" s="7">
        <v>0</v>
      </c>
      <c r="O142" s="5">
        <v>0</v>
      </c>
      <c r="P142" s="99">
        <f>+O142*M142/1000</f>
        <v>0</v>
      </c>
    </row>
    <row r="143" spans="1:16" ht="15">
      <c r="A143" s="29">
        <f>+A142+1</f>
        <v>2</v>
      </c>
      <c r="B143" s="331"/>
      <c r="C143" s="31" t="s">
        <v>163</v>
      </c>
      <c r="D143" s="39" t="s">
        <v>326</v>
      </c>
      <c r="E143" s="31">
        <v>1.5</v>
      </c>
      <c r="F143" s="31">
        <v>3</v>
      </c>
      <c r="G143" s="31">
        <v>1</v>
      </c>
      <c r="H143" s="31">
        <v>14.1</v>
      </c>
      <c r="I143" s="4">
        <v>27720</v>
      </c>
      <c r="J143" s="4">
        <v>1470</v>
      </c>
      <c r="K143" s="4">
        <v>10035</v>
      </c>
      <c r="L143" s="6">
        <f aca="true" t="shared" si="37" ref="L143:L158">J143*K143/1000</f>
        <v>14751.45</v>
      </c>
      <c r="M143" s="7">
        <v>0</v>
      </c>
      <c r="N143" s="7">
        <v>0</v>
      </c>
      <c r="O143" s="5">
        <v>0</v>
      </c>
      <c r="P143" s="9">
        <f>+O143*M143/1000</f>
        <v>0</v>
      </c>
    </row>
    <row r="144" spans="1:16" ht="15">
      <c r="A144" s="29">
        <f aca="true" t="shared" si="38" ref="A144:A158">+A143+1</f>
        <v>3</v>
      </c>
      <c r="B144" s="311"/>
      <c r="C144" s="31" t="s">
        <v>37</v>
      </c>
      <c r="D144" s="39" t="s">
        <v>326</v>
      </c>
      <c r="E144" s="31">
        <v>1.5</v>
      </c>
      <c r="F144" s="31">
        <v>1.5</v>
      </c>
      <c r="G144" s="31">
        <v>1</v>
      </c>
      <c r="H144" s="31">
        <v>7.1</v>
      </c>
      <c r="I144" s="4">
        <v>24640</v>
      </c>
      <c r="J144" s="4">
        <v>667</v>
      </c>
      <c r="K144" s="4">
        <v>7600</v>
      </c>
      <c r="L144" s="6">
        <f t="shared" si="37"/>
        <v>5069.2</v>
      </c>
      <c r="M144" s="7">
        <v>0</v>
      </c>
      <c r="N144" s="7">
        <v>0</v>
      </c>
      <c r="O144" s="5">
        <v>0</v>
      </c>
      <c r="P144" s="9">
        <f aca="true" t="shared" si="39" ref="P144:P158">+O144*M144/1000</f>
        <v>0</v>
      </c>
    </row>
    <row r="145" spans="1:16" ht="15">
      <c r="A145" s="29">
        <f t="shared" si="38"/>
        <v>4</v>
      </c>
      <c r="B145" s="36" t="s">
        <v>422</v>
      </c>
      <c r="C145" s="36" t="s">
        <v>42</v>
      </c>
      <c r="D145" s="39" t="s">
        <v>326</v>
      </c>
      <c r="E145" s="36">
        <v>1.5</v>
      </c>
      <c r="F145" s="36">
        <v>1.5</v>
      </c>
      <c r="G145" s="36">
        <v>1</v>
      </c>
      <c r="H145" s="31">
        <v>9.3</v>
      </c>
      <c r="I145" s="4">
        <v>24640</v>
      </c>
      <c r="J145" s="4">
        <v>0</v>
      </c>
      <c r="K145" s="4">
        <v>0</v>
      </c>
      <c r="L145" s="6">
        <f t="shared" si="37"/>
        <v>0</v>
      </c>
      <c r="M145" s="8">
        <v>2500</v>
      </c>
      <c r="N145" s="8">
        <v>9.3</v>
      </c>
      <c r="O145" s="4">
        <v>627</v>
      </c>
      <c r="P145" s="9">
        <f t="shared" si="39"/>
        <v>1567.5</v>
      </c>
    </row>
    <row r="146" spans="1:16" ht="15">
      <c r="A146" s="29">
        <f t="shared" si="38"/>
        <v>5</v>
      </c>
      <c r="B146" s="36" t="s">
        <v>423</v>
      </c>
      <c r="C146" s="36" t="s">
        <v>42</v>
      </c>
      <c r="D146" s="39" t="s">
        <v>326</v>
      </c>
      <c r="E146" s="36">
        <v>1.5</v>
      </c>
      <c r="F146" s="36">
        <v>1.5</v>
      </c>
      <c r="G146" s="36">
        <v>1</v>
      </c>
      <c r="H146" s="31">
        <v>9.3</v>
      </c>
      <c r="I146" s="4">
        <v>24640</v>
      </c>
      <c r="J146" s="4">
        <v>0</v>
      </c>
      <c r="K146" s="4">
        <v>0</v>
      </c>
      <c r="L146" s="6">
        <f t="shared" si="37"/>
        <v>0</v>
      </c>
      <c r="M146" s="8">
        <v>2500</v>
      </c>
      <c r="N146" s="8">
        <v>9.3</v>
      </c>
      <c r="O146" s="4">
        <v>627</v>
      </c>
      <c r="P146" s="9">
        <f t="shared" si="39"/>
        <v>1567.5</v>
      </c>
    </row>
    <row r="147" spans="1:16" ht="15">
      <c r="A147" s="29">
        <f t="shared" si="38"/>
        <v>6</v>
      </c>
      <c r="B147" s="36" t="s">
        <v>424</v>
      </c>
      <c r="C147" s="36" t="s">
        <v>42</v>
      </c>
      <c r="D147" s="39" t="s">
        <v>326</v>
      </c>
      <c r="E147" s="36">
        <v>1.5</v>
      </c>
      <c r="F147" s="36">
        <v>1.5</v>
      </c>
      <c r="G147" s="36">
        <v>1</v>
      </c>
      <c r="H147" s="31">
        <v>9.3</v>
      </c>
      <c r="I147" s="4">
        <v>24640</v>
      </c>
      <c r="J147" s="4">
        <v>0</v>
      </c>
      <c r="K147" s="4">
        <v>0</v>
      </c>
      <c r="L147" s="6">
        <f t="shared" si="37"/>
        <v>0</v>
      </c>
      <c r="M147" s="8">
        <v>2500</v>
      </c>
      <c r="N147" s="8">
        <v>9.3</v>
      </c>
      <c r="O147" s="4">
        <v>627</v>
      </c>
      <c r="P147" s="9">
        <f t="shared" si="39"/>
        <v>1567.5</v>
      </c>
    </row>
    <row r="148" spans="1:16" ht="15">
      <c r="A148" s="29">
        <f t="shared" si="38"/>
        <v>7</v>
      </c>
      <c r="B148" s="36" t="s">
        <v>425</v>
      </c>
      <c r="C148" s="36" t="s">
        <v>34</v>
      </c>
      <c r="D148" s="39" t="s">
        <v>326</v>
      </c>
      <c r="E148" s="36">
        <v>1.5</v>
      </c>
      <c r="F148" s="36">
        <v>1.5</v>
      </c>
      <c r="G148" s="36">
        <v>1</v>
      </c>
      <c r="H148" s="31">
        <v>9.5</v>
      </c>
      <c r="I148" s="4">
        <v>24640</v>
      </c>
      <c r="J148" s="4">
        <v>0</v>
      </c>
      <c r="K148" s="4">
        <v>0</v>
      </c>
      <c r="L148" s="6">
        <f t="shared" si="37"/>
        <v>0</v>
      </c>
      <c r="M148" s="8">
        <v>2500</v>
      </c>
      <c r="N148" s="8">
        <v>9.5</v>
      </c>
      <c r="O148" s="4">
        <v>927</v>
      </c>
      <c r="P148" s="9">
        <f t="shared" si="39"/>
        <v>2317.5</v>
      </c>
    </row>
    <row r="149" spans="1:16" ht="15">
      <c r="A149" s="29">
        <f t="shared" si="38"/>
        <v>8</v>
      </c>
      <c r="B149" s="36" t="s">
        <v>426</v>
      </c>
      <c r="C149" s="36" t="s">
        <v>42</v>
      </c>
      <c r="D149" s="39" t="s">
        <v>326</v>
      </c>
      <c r="E149" s="36">
        <v>1.5</v>
      </c>
      <c r="F149" s="36">
        <v>1.5</v>
      </c>
      <c r="G149" s="36">
        <v>1</v>
      </c>
      <c r="H149" s="31">
        <v>9.3</v>
      </c>
      <c r="I149" s="4">
        <v>24640</v>
      </c>
      <c r="J149" s="4">
        <v>0</v>
      </c>
      <c r="K149" s="4">
        <v>0</v>
      </c>
      <c r="L149" s="6">
        <f t="shared" si="37"/>
        <v>0</v>
      </c>
      <c r="M149" s="8">
        <v>2500</v>
      </c>
      <c r="N149" s="8">
        <v>9.3</v>
      </c>
      <c r="O149" s="4">
        <v>627</v>
      </c>
      <c r="P149" s="9">
        <f t="shared" si="39"/>
        <v>1567.5</v>
      </c>
    </row>
    <row r="150" spans="1:16" ht="15">
      <c r="A150" s="29">
        <f t="shared" si="38"/>
        <v>9</v>
      </c>
      <c r="B150" s="36" t="s">
        <v>427</v>
      </c>
      <c r="C150" s="36" t="s">
        <v>37</v>
      </c>
      <c r="D150" s="39" t="s">
        <v>326</v>
      </c>
      <c r="E150" s="36">
        <v>1.5</v>
      </c>
      <c r="F150" s="36">
        <v>1.5</v>
      </c>
      <c r="G150" s="36">
        <v>1</v>
      </c>
      <c r="H150" s="31">
        <v>7.1</v>
      </c>
      <c r="I150" s="4">
        <v>24640</v>
      </c>
      <c r="J150" s="4">
        <v>0</v>
      </c>
      <c r="K150" s="4">
        <v>0</v>
      </c>
      <c r="L150" s="6">
        <f t="shared" si="37"/>
        <v>0</v>
      </c>
      <c r="M150" s="8">
        <v>2500</v>
      </c>
      <c r="N150" s="8">
        <v>7.1</v>
      </c>
      <c r="O150" s="4">
        <v>627</v>
      </c>
      <c r="P150" s="9">
        <f t="shared" si="39"/>
        <v>1567.5</v>
      </c>
    </row>
    <row r="151" spans="1:16" ht="15">
      <c r="A151" s="29">
        <f t="shared" si="38"/>
        <v>10</v>
      </c>
      <c r="B151" s="36" t="s">
        <v>428</v>
      </c>
      <c r="C151" s="36" t="s">
        <v>171</v>
      </c>
      <c r="D151" s="39" t="s">
        <v>326</v>
      </c>
      <c r="E151" s="36">
        <v>1.5</v>
      </c>
      <c r="F151" s="36">
        <v>1.6</v>
      </c>
      <c r="G151" s="36">
        <v>1</v>
      </c>
      <c r="H151" s="31">
        <v>8</v>
      </c>
      <c r="I151" s="4">
        <v>24640</v>
      </c>
      <c r="J151" s="4">
        <v>0</v>
      </c>
      <c r="K151" s="4">
        <v>0</v>
      </c>
      <c r="L151" s="6">
        <f t="shared" si="37"/>
        <v>0</v>
      </c>
      <c r="M151" s="8">
        <v>2500</v>
      </c>
      <c r="N151" s="8">
        <v>9.3</v>
      </c>
      <c r="O151" s="4">
        <v>627</v>
      </c>
      <c r="P151" s="9">
        <f t="shared" si="39"/>
        <v>1567.5</v>
      </c>
    </row>
    <row r="152" spans="1:16" ht="15">
      <c r="A152" s="29">
        <f t="shared" si="38"/>
        <v>11</v>
      </c>
      <c r="B152" s="36" t="s">
        <v>429</v>
      </c>
      <c r="C152" s="36" t="s">
        <v>27</v>
      </c>
      <c r="D152" s="39" t="s">
        <v>326</v>
      </c>
      <c r="E152" s="36">
        <v>1.5</v>
      </c>
      <c r="F152" s="36">
        <v>1.5</v>
      </c>
      <c r="G152" s="36">
        <v>1</v>
      </c>
      <c r="H152" s="31">
        <v>9.5</v>
      </c>
      <c r="I152" s="4">
        <v>24640</v>
      </c>
      <c r="J152" s="4">
        <v>0</v>
      </c>
      <c r="K152" s="4">
        <v>0</v>
      </c>
      <c r="L152" s="6">
        <f t="shared" si="37"/>
        <v>0</v>
      </c>
      <c r="M152" s="8">
        <v>2500</v>
      </c>
      <c r="N152" s="8">
        <v>9.5</v>
      </c>
      <c r="O152" s="4">
        <v>927</v>
      </c>
      <c r="P152" s="9">
        <f t="shared" si="39"/>
        <v>2317.5</v>
      </c>
    </row>
    <row r="153" spans="1:16" ht="15">
      <c r="A153" s="29">
        <f t="shared" si="38"/>
        <v>12</v>
      </c>
      <c r="B153" s="36" t="s">
        <v>430</v>
      </c>
      <c r="C153" s="36" t="s">
        <v>27</v>
      </c>
      <c r="D153" s="39" t="s">
        <v>326</v>
      </c>
      <c r="E153" s="36">
        <v>1.5</v>
      </c>
      <c r="F153" s="36">
        <v>1.5</v>
      </c>
      <c r="G153" s="36">
        <v>1</v>
      </c>
      <c r="H153" s="31">
        <v>9.5</v>
      </c>
      <c r="I153" s="4">
        <v>24640</v>
      </c>
      <c r="J153" s="4">
        <v>0</v>
      </c>
      <c r="K153" s="4">
        <v>0</v>
      </c>
      <c r="L153" s="6">
        <f t="shared" si="37"/>
        <v>0</v>
      </c>
      <c r="M153" s="8">
        <v>2500</v>
      </c>
      <c r="N153" s="8">
        <v>9.5</v>
      </c>
      <c r="O153" s="4">
        <v>927</v>
      </c>
      <c r="P153" s="9">
        <f t="shared" si="39"/>
        <v>2317.5</v>
      </c>
    </row>
    <row r="154" spans="1:16" ht="15">
      <c r="A154" s="29">
        <f t="shared" si="38"/>
        <v>13</v>
      </c>
      <c r="B154" s="36" t="s">
        <v>431</v>
      </c>
      <c r="C154" s="36" t="s">
        <v>37</v>
      </c>
      <c r="D154" s="39" t="s">
        <v>326</v>
      </c>
      <c r="E154" s="36">
        <v>1.5</v>
      </c>
      <c r="F154" s="36">
        <v>1.5</v>
      </c>
      <c r="G154" s="36">
        <v>1</v>
      </c>
      <c r="H154" s="31">
        <v>7.1</v>
      </c>
      <c r="I154" s="4">
        <v>24640</v>
      </c>
      <c r="J154" s="4">
        <v>0</v>
      </c>
      <c r="K154" s="4">
        <v>0</v>
      </c>
      <c r="L154" s="6">
        <f t="shared" si="37"/>
        <v>0</v>
      </c>
      <c r="M154" s="8">
        <v>2500</v>
      </c>
      <c r="N154" s="8">
        <v>7.1</v>
      </c>
      <c r="O154" s="4">
        <v>627</v>
      </c>
      <c r="P154" s="9">
        <f t="shared" si="39"/>
        <v>1567.5</v>
      </c>
    </row>
    <row r="155" spans="1:16" ht="15">
      <c r="A155" s="29">
        <f t="shared" si="38"/>
        <v>14</v>
      </c>
      <c r="B155" s="36" t="s">
        <v>432</v>
      </c>
      <c r="C155" s="36" t="s">
        <v>42</v>
      </c>
      <c r="D155" s="39" t="s">
        <v>326</v>
      </c>
      <c r="E155" s="36">
        <v>1.5</v>
      </c>
      <c r="F155" s="36">
        <v>1.5</v>
      </c>
      <c r="G155" s="36">
        <v>1</v>
      </c>
      <c r="H155" s="31">
        <v>9.3</v>
      </c>
      <c r="I155" s="4">
        <v>24640</v>
      </c>
      <c r="J155" s="4">
        <v>0</v>
      </c>
      <c r="K155" s="4">
        <v>0</v>
      </c>
      <c r="L155" s="6">
        <f t="shared" si="37"/>
        <v>0</v>
      </c>
      <c r="M155" s="8">
        <v>2500</v>
      </c>
      <c r="N155" s="8">
        <v>9.3</v>
      </c>
      <c r="O155" s="4">
        <v>627</v>
      </c>
      <c r="P155" s="9">
        <f t="shared" si="39"/>
        <v>1567.5</v>
      </c>
    </row>
    <row r="156" spans="1:16" ht="15">
      <c r="A156" s="29">
        <f t="shared" si="38"/>
        <v>15</v>
      </c>
      <c r="B156" s="36" t="s">
        <v>433</v>
      </c>
      <c r="C156" s="36" t="s">
        <v>37</v>
      </c>
      <c r="D156" s="39" t="s">
        <v>326</v>
      </c>
      <c r="E156" s="36">
        <v>1.5</v>
      </c>
      <c r="F156" s="36">
        <v>1.5</v>
      </c>
      <c r="G156" s="36">
        <v>1</v>
      </c>
      <c r="H156" s="31">
        <v>7.1</v>
      </c>
      <c r="I156" s="4">
        <v>24640</v>
      </c>
      <c r="J156" s="4">
        <v>0</v>
      </c>
      <c r="K156" s="4">
        <v>0</v>
      </c>
      <c r="L156" s="6">
        <f t="shared" si="37"/>
        <v>0</v>
      </c>
      <c r="M156" s="8">
        <v>2500</v>
      </c>
      <c r="N156" s="8">
        <v>7.1</v>
      </c>
      <c r="O156" s="4">
        <v>627</v>
      </c>
      <c r="P156" s="9">
        <f t="shared" si="39"/>
        <v>1567.5</v>
      </c>
    </row>
    <row r="157" spans="1:16" ht="15">
      <c r="A157" s="29">
        <f t="shared" si="38"/>
        <v>16</v>
      </c>
      <c r="B157" s="36" t="s">
        <v>434</v>
      </c>
      <c r="C157" s="36" t="s">
        <v>42</v>
      </c>
      <c r="D157" s="39" t="s">
        <v>326</v>
      </c>
      <c r="E157" s="36">
        <v>1.5</v>
      </c>
      <c r="F157" s="36">
        <v>1.5</v>
      </c>
      <c r="G157" s="36">
        <v>1</v>
      </c>
      <c r="H157" s="31">
        <v>9.3</v>
      </c>
      <c r="I157" s="4">
        <v>24640</v>
      </c>
      <c r="J157" s="4">
        <v>0</v>
      </c>
      <c r="K157" s="4">
        <v>0</v>
      </c>
      <c r="L157" s="6">
        <f t="shared" si="37"/>
        <v>0</v>
      </c>
      <c r="M157" s="8">
        <v>2500</v>
      </c>
      <c r="N157" s="8">
        <v>9.3</v>
      </c>
      <c r="O157" s="4">
        <v>627</v>
      </c>
      <c r="P157" s="9">
        <f t="shared" si="39"/>
        <v>1567.5</v>
      </c>
    </row>
    <row r="158" spans="1:16" ht="15">
      <c r="A158" s="29">
        <f t="shared" si="38"/>
        <v>17</v>
      </c>
      <c r="B158" s="36" t="s">
        <v>435</v>
      </c>
      <c r="C158" s="36" t="s">
        <v>37</v>
      </c>
      <c r="D158" s="39" t="s">
        <v>326</v>
      </c>
      <c r="E158" s="36">
        <v>1.5</v>
      </c>
      <c r="F158" s="36">
        <v>1.5</v>
      </c>
      <c r="G158" s="36">
        <v>1</v>
      </c>
      <c r="H158" s="31">
        <v>7.1</v>
      </c>
      <c r="I158" s="4">
        <v>24640</v>
      </c>
      <c r="J158" s="4">
        <v>0</v>
      </c>
      <c r="K158" s="4">
        <v>0</v>
      </c>
      <c r="L158" s="6">
        <f t="shared" si="37"/>
        <v>0</v>
      </c>
      <c r="M158" s="8">
        <v>2500</v>
      </c>
      <c r="N158" s="8">
        <v>7.1</v>
      </c>
      <c r="O158" s="4">
        <v>627</v>
      </c>
      <c r="P158" s="9">
        <f t="shared" si="39"/>
        <v>1567.5</v>
      </c>
    </row>
    <row r="159" spans="1:16" ht="15.75" thickBot="1">
      <c r="A159" s="102">
        <v>18</v>
      </c>
      <c r="B159" s="33" t="s">
        <v>436</v>
      </c>
      <c r="C159" s="33" t="s">
        <v>42</v>
      </c>
      <c r="D159" s="39" t="s">
        <v>326</v>
      </c>
      <c r="E159" s="33">
        <v>1.5</v>
      </c>
      <c r="F159" s="33">
        <v>1.5</v>
      </c>
      <c r="G159" s="33">
        <v>1</v>
      </c>
      <c r="H159" s="33">
        <v>9.3</v>
      </c>
      <c r="I159" s="4">
        <v>24640</v>
      </c>
      <c r="J159" s="4">
        <v>0</v>
      </c>
      <c r="K159" s="4">
        <v>0</v>
      </c>
      <c r="L159" s="6">
        <f>J159*K159/1000</f>
        <v>0</v>
      </c>
      <c r="M159" s="8">
        <v>2500</v>
      </c>
      <c r="N159" s="8">
        <v>9.3</v>
      </c>
      <c r="O159" s="4">
        <v>627</v>
      </c>
      <c r="P159" s="9">
        <f>+O159*M159/1000</f>
        <v>1567.5</v>
      </c>
    </row>
    <row r="160" spans="1:16" ht="15.75" thickBot="1">
      <c r="A160" s="303" t="s">
        <v>180</v>
      </c>
      <c r="B160" s="304"/>
      <c r="C160" s="65" t="s">
        <v>322</v>
      </c>
      <c r="D160" s="65" t="s">
        <v>20</v>
      </c>
      <c r="E160" s="65" t="s">
        <v>20</v>
      </c>
      <c r="F160" s="65" t="s">
        <v>20</v>
      </c>
      <c r="G160" s="65">
        <f>SUM(G161:G176)</f>
        <v>16</v>
      </c>
      <c r="H160" s="65" t="s">
        <v>20</v>
      </c>
      <c r="I160" s="66">
        <f aca="true" t="shared" si="40" ref="I160:N160">SUM(I161:I176)</f>
        <v>88200</v>
      </c>
      <c r="J160" s="66">
        <f t="shared" si="40"/>
        <v>0</v>
      </c>
      <c r="K160" s="66">
        <f t="shared" si="40"/>
        <v>0</v>
      </c>
      <c r="L160" s="67">
        <f t="shared" si="40"/>
        <v>0</v>
      </c>
      <c r="M160" s="67">
        <f t="shared" si="40"/>
        <v>52000</v>
      </c>
      <c r="N160" s="68">
        <f t="shared" si="40"/>
        <v>128.59999999999997</v>
      </c>
      <c r="O160" s="66">
        <f>SUM(O161:O179)</f>
        <v>8355.599999999999</v>
      </c>
      <c r="P160" s="68">
        <f>+SUM(P161:P179)</f>
        <v>27155.7</v>
      </c>
    </row>
    <row r="161" spans="1:16" ht="15">
      <c r="A161" s="305">
        <v>1</v>
      </c>
      <c r="B161" s="308" t="s">
        <v>677</v>
      </c>
      <c r="C161" s="164" t="s">
        <v>92</v>
      </c>
      <c r="D161" s="23" t="s">
        <v>702</v>
      </c>
      <c r="E161" s="140">
        <v>1.5</v>
      </c>
      <c r="F161" s="149">
        <v>2.4</v>
      </c>
      <c r="G161" s="140">
        <v>1</v>
      </c>
      <c r="H161" s="140">
        <v>0</v>
      </c>
      <c r="I161" s="24">
        <v>7560</v>
      </c>
      <c r="J161" s="24">
        <f>I161/100*H161</f>
        <v>0</v>
      </c>
      <c r="K161" s="24">
        <v>0</v>
      </c>
      <c r="L161" s="150">
        <f aca="true" t="shared" si="41" ref="L161:L176">J161*K161/1000</f>
        <v>0</v>
      </c>
      <c r="M161" s="151">
        <v>3250</v>
      </c>
      <c r="N161" s="151">
        <v>13.1</v>
      </c>
      <c r="O161" s="24">
        <f>I161/100*N161</f>
        <v>990.3599999999999</v>
      </c>
      <c r="P161" s="72">
        <f aca="true" t="shared" si="42" ref="P161:P176">+O161*M161/1000</f>
        <v>3218.6699999999996</v>
      </c>
    </row>
    <row r="162" spans="1:16" ht="15">
      <c r="A162" s="306"/>
      <c r="B162" s="309"/>
      <c r="C162" s="36" t="s">
        <v>182</v>
      </c>
      <c r="D162" s="39" t="s">
        <v>554</v>
      </c>
      <c r="E162" s="2">
        <v>1.5</v>
      </c>
      <c r="F162" s="3">
        <v>2.4</v>
      </c>
      <c r="G162" s="2">
        <v>1</v>
      </c>
      <c r="H162" s="2">
        <v>0</v>
      </c>
      <c r="I162" s="4">
        <v>6720</v>
      </c>
      <c r="J162" s="5">
        <f aca="true" t="shared" si="43" ref="J162:J176">I162/100*H162</f>
        <v>0</v>
      </c>
      <c r="K162" s="5">
        <v>0</v>
      </c>
      <c r="L162" s="6">
        <f t="shared" si="41"/>
        <v>0</v>
      </c>
      <c r="M162" s="8">
        <v>3250</v>
      </c>
      <c r="N162" s="8">
        <v>13.1</v>
      </c>
      <c r="O162" s="4">
        <f aca="true" t="shared" si="44" ref="O162:O176">I162/100*N162</f>
        <v>880.32</v>
      </c>
      <c r="P162" s="9">
        <f t="shared" si="42"/>
        <v>2861.04</v>
      </c>
    </row>
    <row r="163" spans="1:16" ht="15">
      <c r="A163" s="307"/>
      <c r="B163" s="309"/>
      <c r="C163" s="36" t="s">
        <v>42</v>
      </c>
      <c r="D163" s="39" t="s">
        <v>554</v>
      </c>
      <c r="E163" s="2">
        <v>1.5</v>
      </c>
      <c r="F163" s="3">
        <v>1.5</v>
      </c>
      <c r="G163" s="2">
        <v>1</v>
      </c>
      <c r="H163" s="2">
        <v>0</v>
      </c>
      <c r="I163" s="4">
        <v>0</v>
      </c>
      <c r="J163" s="5">
        <f t="shared" si="43"/>
        <v>0</v>
      </c>
      <c r="K163" s="5">
        <v>0</v>
      </c>
      <c r="L163" s="6">
        <f t="shared" si="41"/>
        <v>0</v>
      </c>
      <c r="M163" s="8">
        <v>3250</v>
      </c>
      <c r="N163" s="8">
        <v>7.1</v>
      </c>
      <c r="O163" s="4">
        <f t="shared" si="44"/>
        <v>0</v>
      </c>
      <c r="P163" s="9">
        <f t="shared" si="42"/>
        <v>0</v>
      </c>
    </row>
    <row r="164" spans="1:16" ht="15">
      <c r="A164" s="310">
        <f>+A163+1</f>
        <v>1</v>
      </c>
      <c r="B164" s="312" t="s">
        <v>678</v>
      </c>
      <c r="C164" s="1" t="s">
        <v>42</v>
      </c>
      <c r="D164" s="39" t="s">
        <v>554</v>
      </c>
      <c r="E164" s="2">
        <v>1.5</v>
      </c>
      <c r="F164" s="3">
        <v>1.5</v>
      </c>
      <c r="G164" s="2">
        <v>1</v>
      </c>
      <c r="H164" s="2">
        <v>0</v>
      </c>
      <c r="I164" s="4">
        <v>6720</v>
      </c>
      <c r="J164" s="5">
        <f t="shared" si="43"/>
        <v>0</v>
      </c>
      <c r="K164" s="5">
        <v>0</v>
      </c>
      <c r="L164" s="6">
        <f t="shared" si="41"/>
        <v>0</v>
      </c>
      <c r="M164" s="8">
        <v>3250</v>
      </c>
      <c r="N164" s="8">
        <v>7.1</v>
      </c>
      <c r="O164" s="4">
        <f t="shared" si="44"/>
        <v>477.12</v>
      </c>
      <c r="P164" s="9">
        <f t="shared" si="42"/>
        <v>1550.64</v>
      </c>
    </row>
    <row r="165" spans="1:16" ht="15">
      <c r="A165" s="307"/>
      <c r="B165" s="311"/>
      <c r="C165" s="1" t="s">
        <v>34</v>
      </c>
      <c r="D165" s="39" t="s">
        <v>554</v>
      </c>
      <c r="E165" s="2">
        <v>1.5</v>
      </c>
      <c r="F165" s="3">
        <v>1.6</v>
      </c>
      <c r="G165" s="2">
        <v>1</v>
      </c>
      <c r="H165" s="2">
        <v>0</v>
      </c>
      <c r="I165" s="4">
        <v>0</v>
      </c>
      <c r="J165" s="5">
        <f t="shared" si="43"/>
        <v>0</v>
      </c>
      <c r="K165" s="5">
        <v>0</v>
      </c>
      <c r="L165" s="6">
        <f t="shared" si="41"/>
        <v>0</v>
      </c>
      <c r="M165" s="8">
        <v>3250</v>
      </c>
      <c r="N165" s="8">
        <v>7.1</v>
      </c>
      <c r="O165" s="4">
        <f t="shared" si="44"/>
        <v>0</v>
      </c>
      <c r="P165" s="9">
        <f t="shared" si="42"/>
        <v>0</v>
      </c>
    </row>
    <row r="166" spans="1:16" ht="15">
      <c r="A166" s="29">
        <f>+A164+1</f>
        <v>2</v>
      </c>
      <c r="B166" s="36" t="s">
        <v>679</v>
      </c>
      <c r="C166" s="36" t="s">
        <v>37</v>
      </c>
      <c r="D166" s="39" t="s">
        <v>554</v>
      </c>
      <c r="E166" s="2">
        <v>1.5</v>
      </c>
      <c r="F166" s="3">
        <v>1.5</v>
      </c>
      <c r="G166" s="2">
        <v>1</v>
      </c>
      <c r="H166" s="2">
        <v>0</v>
      </c>
      <c r="I166" s="4">
        <v>6720</v>
      </c>
      <c r="J166" s="5">
        <f t="shared" si="43"/>
        <v>0</v>
      </c>
      <c r="K166" s="5">
        <v>0</v>
      </c>
      <c r="L166" s="6">
        <f t="shared" si="41"/>
        <v>0</v>
      </c>
      <c r="M166" s="8">
        <v>3250</v>
      </c>
      <c r="N166" s="8">
        <v>7.1</v>
      </c>
      <c r="O166" s="4">
        <f t="shared" si="44"/>
        <v>477.12</v>
      </c>
      <c r="P166" s="9">
        <f t="shared" si="42"/>
        <v>1550.64</v>
      </c>
    </row>
    <row r="167" spans="1:16" ht="15">
      <c r="A167" s="310">
        <f>+A166+1</f>
        <v>3</v>
      </c>
      <c r="B167" s="312" t="s">
        <v>680</v>
      </c>
      <c r="C167" s="1" t="s">
        <v>34</v>
      </c>
      <c r="D167" s="39" t="s">
        <v>554</v>
      </c>
      <c r="E167" s="2">
        <v>1.5</v>
      </c>
      <c r="F167" s="3">
        <v>1.5</v>
      </c>
      <c r="G167" s="2">
        <v>1</v>
      </c>
      <c r="H167" s="2">
        <v>0</v>
      </c>
      <c r="I167" s="4">
        <v>6720</v>
      </c>
      <c r="J167" s="5">
        <f t="shared" si="43"/>
        <v>0</v>
      </c>
      <c r="K167" s="5">
        <v>0</v>
      </c>
      <c r="L167" s="6">
        <f t="shared" si="41"/>
        <v>0</v>
      </c>
      <c r="M167" s="8">
        <v>3250</v>
      </c>
      <c r="N167" s="8">
        <v>7.1</v>
      </c>
      <c r="O167" s="4">
        <f t="shared" si="44"/>
        <v>477.12</v>
      </c>
      <c r="P167" s="9">
        <f t="shared" si="42"/>
        <v>1550.64</v>
      </c>
    </row>
    <row r="168" spans="1:16" ht="15">
      <c r="A168" s="307"/>
      <c r="B168" s="311"/>
      <c r="C168" s="36" t="s">
        <v>186</v>
      </c>
      <c r="D168" s="39" t="s">
        <v>554</v>
      </c>
      <c r="E168" s="2">
        <v>1.5</v>
      </c>
      <c r="F168" s="3">
        <v>1.5</v>
      </c>
      <c r="G168" s="2">
        <v>1</v>
      </c>
      <c r="H168" s="2">
        <v>0</v>
      </c>
      <c r="I168" s="4">
        <v>0</v>
      </c>
      <c r="J168" s="5">
        <f t="shared" si="43"/>
        <v>0</v>
      </c>
      <c r="K168" s="5">
        <v>0</v>
      </c>
      <c r="L168" s="6">
        <f t="shared" si="41"/>
        <v>0</v>
      </c>
      <c r="M168" s="8">
        <v>3250</v>
      </c>
      <c r="N168" s="8">
        <v>7.1</v>
      </c>
      <c r="O168" s="4">
        <f t="shared" si="44"/>
        <v>0</v>
      </c>
      <c r="P168" s="9">
        <f t="shared" si="42"/>
        <v>0</v>
      </c>
    </row>
    <row r="169" spans="1:16" ht="15">
      <c r="A169" s="29">
        <f>+A167+1</f>
        <v>4</v>
      </c>
      <c r="B169" s="36" t="s">
        <v>1083</v>
      </c>
      <c r="C169" s="36" t="s">
        <v>42</v>
      </c>
      <c r="D169" s="39" t="s">
        <v>554</v>
      </c>
      <c r="E169" s="2">
        <v>1.5</v>
      </c>
      <c r="F169" s="3">
        <v>1.5</v>
      </c>
      <c r="G169" s="2">
        <v>1</v>
      </c>
      <c r="H169" s="2">
        <v>0</v>
      </c>
      <c r="I169" s="4">
        <v>6720</v>
      </c>
      <c r="J169" s="5">
        <f t="shared" si="43"/>
        <v>0</v>
      </c>
      <c r="K169" s="5">
        <v>0</v>
      </c>
      <c r="L169" s="6">
        <f t="shared" si="41"/>
        <v>0</v>
      </c>
      <c r="M169" s="8">
        <v>3250</v>
      </c>
      <c r="N169" s="8">
        <v>7.1</v>
      </c>
      <c r="O169" s="4">
        <f t="shared" si="44"/>
        <v>477.12</v>
      </c>
      <c r="P169" s="9">
        <f t="shared" si="42"/>
        <v>1550.64</v>
      </c>
    </row>
    <row r="170" spans="1:16" ht="15">
      <c r="A170" s="29">
        <f aca="true" t="shared" si="45" ref="A170:A176">+A169+1</f>
        <v>5</v>
      </c>
      <c r="B170" s="36" t="s">
        <v>681</v>
      </c>
      <c r="C170" s="36" t="s">
        <v>42</v>
      </c>
      <c r="D170" s="39" t="s">
        <v>554</v>
      </c>
      <c r="E170" s="1">
        <v>1.5</v>
      </c>
      <c r="F170" s="3">
        <v>1.5</v>
      </c>
      <c r="G170" s="1">
        <v>1</v>
      </c>
      <c r="H170" s="2">
        <v>0</v>
      </c>
      <c r="I170" s="4">
        <v>6720</v>
      </c>
      <c r="J170" s="5">
        <f t="shared" si="43"/>
        <v>0</v>
      </c>
      <c r="K170" s="5">
        <v>0</v>
      </c>
      <c r="L170" s="6">
        <f t="shared" si="41"/>
        <v>0</v>
      </c>
      <c r="M170" s="8">
        <v>3250</v>
      </c>
      <c r="N170" s="8">
        <v>7.1</v>
      </c>
      <c r="O170" s="4">
        <f t="shared" si="44"/>
        <v>477.12</v>
      </c>
      <c r="P170" s="9">
        <f t="shared" si="42"/>
        <v>1550.64</v>
      </c>
    </row>
    <row r="171" spans="1:16" ht="15">
      <c r="A171" s="29">
        <f t="shared" si="45"/>
        <v>6</v>
      </c>
      <c r="B171" s="36" t="s">
        <v>682</v>
      </c>
      <c r="C171" s="36" t="s">
        <v>42</v>
      </c>
      <c r="D171" s="39" t="s">
        <v>554</v>
      </c>
      <c r="E171" s="1">
        <v>1.5</v>
      </c>
      <c r="F171" s="3">
        <v>1.5</v>
      </c>
      <c r="G171" s="1">
        <v>1</v>
      </c>
      <c r="H171" s="2">
        <v>0</v>
      </c>
      <c r="I171" s="4">
        <v>6720</v>
      </c>
      <c r="J171" s="5">
        <f t="shared" si="43"/>
        <v>0</v>
      </c>
      <c r="K171" s="5">
        <v>0</v>
      </c>
      <c r="L171" s="6">
        <f t="shared" si="41"/>
        <v>0</v>
      </c>
      <c r="M171" s="8">
        <v>3250</v>
      </c>
      <c r="N171" s="8">
        <v>7.1</v>
      </c>
      <c r="O171" s="4">
        <f t="shared" si="44"/>
        <v>477.12</v>
      </c>
      <c r="P171" s="9">
        <f t="shared" si="42"/>
        <v>1550.64</v>
      </c>
    </row>
    <row r="172" spans="1:16" ht="15">
      <c r="A172" s="29">
        <f t="shared" si="45"/>
        <v>7</v>
      </c>
      <c r="B172" s="36" t="s">
        <v>683</v>
      </c>
      <c r="C172" s="36" t="s">
        <v>42</v>
      </c>
      <c r="D172" s="39" t="s">
        <v>554</v>
      </c>
      <c r="E172" s="1">
        <v>1.5</v>
      </c>
      <c r="F172" s="3">
        <v>1.5</v>
      </c>
      <c r="G172" s="1">
        <v>1</v>
      </c>
      <c r="H172" s="2">
        <v>0</v>
      </c>
      <c r="I172" s="4">
        <v>6720</v>
      </c>
      <c r="J172" s="5">
        <f t="shared" si="43"/>
        <v>0</v>
      </c>
      <c r="K172" s="5">
        <v>0</v>
      </c>
      <c r="L172" s="6">
        <f t="shared" si="41"/>
        <v>0</v>
      </c>
      <c r="M172" s="8">
        <v>3250</v>
      </c>
      <c r="N172" s="8">
        <v>7.1</v>
      </c>
      <c r="O172" s="4">
        <f t="shared" si="44"/>
        <v>477.12</v>
      </c>
      <c r="P172" s="9">
        <f t="shared" si="42"/>
        <v>1550.64</v>
      </c>
    </row>
    <row r="173" spans="1:16" ht="15">
      <c r="A173" s="29">
        <f t="shared" si="45"/>
        <v>8</v>
      </c>
      <c r="B173" s="36" t="s">
        <v>684</v>
      </c>
      <c r="C173" s="36" t="s">
        <v>191</v>
      </c>
      <c r="D173" s="39" t="s">
        <v>554</v>
      </c>
      <c r="E173" s="1">
        <v>1.5</v>
      </c>
      <c r="F173" s="3">
        <v>1.5</v>
      </c>
      <c r="G173" s="1">
        <v>1</v>
      </c>
      <c r="H173" s="2">
        <v>0</v>
      </c>
      <c r="I173" s="4">
        <v>6720</v>
      </c>
      <c r="J173" s="5">
        <f t="shared" si="43"/>
        <v>0</v>
      </c>
      <c r="K173" s="5">
        <v>0</v>
      </c>
      <c r="L173" s="6">
        <f t="shared" si="41"/>
        <v>0</v>
      </c>
      <c r="M173" s="8">
        <v>3250</v>
      </c>
      <c r="N173" s="8">
        <v>7.1</v>
      </c>
      <c r="O173" s="4">
        <f t="shared" si="44"/>
        <v>477.12</v>
      </c>
      <c r="P173" s="9">
        <f t="shared" si="42"/>
        <v>1550.64</v>
      </c>
    </row>
    <row r="174" spans="1:16" ht="15">
      <c r="A174" s="29">
        <f t="shared" si="45"/>
        <v>9</v>
      </c>
      <c r="B174" s="36" t="s">
        <v>685</v>
      </c>
      <c r="C174" s="36" t="s">
        <v>34</v>
      </c>
      <c r="D174" s="39" t="s">
        <v>554</v>
      </c>
      <c r="E174" s="1">
        <v>1.5</v>
      </c>
      <c r="F174" s="3">
        <v>1.5</v>
      </c>
      <c r="G174" s="1">
        <v>1</v>
      </c>
      <c r="H174" s="2">
        <v>0</v>
      </c>
      <c r="I174" s="4">
        <v>6720</v>
      </c>
      <c r="J174" s="5">
        <f t="shared" si="43"/>
        <v>0</v>
      </c>
      <c r="K174" s="5">
        <v>0</v>
      </c>
      <c r="L174" s="6">
        <f t="shared" si="41"/>
        <v>0</v>
      </c>
      <c r="M174" s="8">
        <v>3250</v>
      </c>
      <c r="N174" s="8">
        <v>8.1</v>
      </c>
      <c r="O174" s="4">
        <f t="shared" si="44"/>
        <v>544.32</v>
      </c>
      <c r="P174" s="9">
        <f t="shared" si="42"/>
        <v>1769.0400000000002</v>
      </c>
    </row>
    <row r="175" spans="1:16" ht="15">
      <c r="A175" s="29">
        <f t="shared" si="45"/>
        <v>10</v>
      </c>
      <c r="B175" s="36" t="s">
        <v>686</v>
      </c>
      <c r="C175" s="36" t="s">
        <v>194</v>
      </c>
      <c r="D175" s="36" t="s">
        <v>554</v>
      </c>
      <c r="E175" s="1">
        <v>1.5</v>
      </c>
      <c r="F175" s="3">
        <v>1.6</v>
      </c>
      <c r="G175" s="1">
        <v>1</v>
      </c>
      <c r="H175" s="2">
        <v>0</v>
      </c>
      <c r="I175" s="4">
        <v>6720</v>
      </c>
      <c r="J175" s="5">
        <f t="shared" si="43"/>
        <v>0</v>
      </c>
      <c r="K175" s="5">
        <v>0</v>
      </c>
      <c r="L175" s="6">
        <f t="shared" si="41"/>
        <v>0</v>
      </c>
      <c r="M175" s="8">
        <v>3250</v>
      </c>
      <c r="N175" s="8">
        <v>8.1</v>
      </c>
      <c r="O175" s="4">
        <f t="shared" si="44"/>
        <v>544.32</v>
      </c>
      <c r="P175" s="9">
        <f t="shared" si="42"/>
        <v>1769.0400000000002</v>
      </c>
    </row>
    <row r="176" spans="1:16" ht="15.75" thickBot="1">
      <c r="A176" s="60">
        <f t="shared" si="45"/>
        <v>11</v>
      </c>
      <c r="B176" s="75" t="s">
        <v>687</v>
      </c>
      <c r="C176" s="75" t="s">
        <v>194</v>
      </c>
      <c r="D176" s="165" t="s">
        <v>554</v>
      </c>
      <c r="E176" s="152">
        <v>1.5</v>
      </c>
      <c r="F176" s="153">
        <v>1.6</v>
      </c>
      <c r="G176" s="152">
        <v>1</v>
      </c>
      <c r="H176" s="146">
        <v>0</v>
      </c>
      <c r="I176" s="61">
        <v>6720</v>
      </c>
      <c r="J176" s="130">
        <f t="shared" si="43"/>
        <v>0</v>
      </c>
      <c r="K176" s="130">
        <v>0</v>
      </c>
      <c r="L176" s="78">
        <f t="shared" si="41"/>
        <v>0</v>
      </c>
      <c r="M176" s="79">
        <v>3250</v>
      </c>
      <c r="N176" s="79">
        <v>8.1</v>
      </c>
      <c r="O176" s="61">
        <f t="shared" si="44"/>
        <v>544.32</v>
      </c>
      <c r="P176" s="81">
        <f t="shared" si="42"/>
        <v>1769.0400000000002</v>
      </c>
    </row>
    <row r="177" spans="1:16" ht="15.75" thickBot="1">
      <c r="A177" s="313" t="s">
        <v>449</v>
      </c>
      <c r="B177" s="314"/>
      <c r="C177" s="82" t="s">
        <v>322</v>
      </c>
      <c r="D177" s="82" t="s">
        <v>20</v>
      </c>
      <c r="E177" s="82" t="s">
        <v>20</v>
      </c>
      <c r="F177" s="82" t="s">
        <v>20</v>
      </c>
      <c r="G177" s="82">
        <f>SUM(G178:G191)</f>
        <v>14</v>
      </c>
      <c r="H177" s="82" t="s">
        <v>20</v>
      </c>
      <c r="I177" s="83">
        <f aca="true" t="shared" si="46" ref="I177:N177">SUM(I178:I191)</f>
        <v>86967</v>
      </c>
      <c r="J177" s="83">
        <f t="shared" si="46"/>
        <v>8128</v>
      </c>
      <c r="K177" s="83">
        <f t="shared" si="46"/>
        <v>93000</v>
      </c>
      <c r="L177" s="83">
        <f t="shared" si="46"/>
        <v>56221.100000000006</v>
      </c>
      <c r="M177" s="83">
        <f t="shared" si="46"/>
        <v>6500</v>
      </c>
      <c r="N177" s="83">
        <f t="shared" si="46"/>
        <v>22.2</v>
      </c>
      <c r="O177" s="83">
        <f>+SUM(O178:O191)</f>
        <v>1035</v>
      </c>
      <c r="P177" s="84">
        <f>+SUM(P178:P191)</f>
        <v>3363.75</v>
      </c>
    </row>
    <row r="178" spans="1:16" ht="15">
      <c r="A178" s="46">
        <v>1</v>
      </c>
      <c r="B178" s="311" t="s">
        <v>450</v>
      </c>
      <c r="C178" s="105" t="s">
        <v>198</v>
      </c>
      <c r="D178" s="47" t="s">
        <v>329</v>
      </c>
      <c r="E178" s="47">
        <v>1.5</v>
      </c>
      <c r="F178" s="105">
        <v>2.4</v>
      </c>
      <c r="G178" s="47">
        <v>1</v>
      </c>
      <c r="H178" s="31">
        <v>12.3</v>
      </c>
      <c r="I178" s="4">
        <v>6900</v>
      </c>
      <c r="J178" s="4">
        <v>849</v>
      </c>
      <c r="K178" s="4">
        <v>10200</v>
      </c>
      <c r="L178" s="6">
        <v>8659.8</v>
      </c>
      <c r="M178" s="8">
        <v>0</v>
      </c>
      <c r="N178" s="8">
        <v>0</v>
      </c>
      <c r="O178" s="4">
        <v>0</v>
      </c>
      <c r="P178" s="6">
        <v>0</v>
      </c>
    </row>
    <row r="179" spans="1:16" ht="15">
      <c r="A179" s="29">
        <f>+A178+1</f>
        <v>2</v>
      </c>
      <c r="B179" s="309"/>
      <c r="C179" s="36" t="s">
        <v>33</v>
      </c>
      <c r="D179" s="39" t="s">
        <v>326</v>
      </c>
      <c r="E179" s="31">
        <v>1.5</v>
      </c>
      <c r="F179" s="36">
        <v>2.4</v>
      </c>
      <c r="G179" s="31">
        <v>1</v>
      </c>
      <c r="H179" s="31">
        <v>13.8</v>
      </c>
      <c r="I179" s="4">
        <v>6159</v>
      </c>
      <c r="J179" s="4">
        <v>849</v>
      </c>
      <c r="K179" s="4">
        <v>10200</v>
      </c>
      <c r="L179" s="6">
        <v>8659.8</v>
      </c>
      <c r="M179" s="8">
        <v>0</v>
      </c>
      <c r="N179" s="8">
        <v>0</v>
      </c>
      <c r="O179" s="4">
        <v>0</v>
      </c>
      <c r="P179" s="6">
        <v>0</v>
      </c>
    </row>
    <row r="180" spans="1:16" ht="15">
      <c r="A180" s="29">
        <v>3</v>
      </c>
      <c r="B180" s="36" t="s">
        <v>451</v>
      </c>
      <c r="C180" s="36" t="s">
        <v>42</v>
      </c>
      <c r="D180" s="39" t="s">
        <v>326</v>
      </c>
      <c r="E180" s="36">
        <v>1.5</v>
      </c>
      <c r="F180" s="36">
        <v>1.5</v>
      </c>
      <c r="G180" s="36">
        <v>1</v>
      </c>
      <c r="H180" s="31">
        <v>10.1</v>
      </c>
      <c r="I180" s="4">
        <v>6159</v>
      </c>
      <c r="J180" s="4">
        <v>600</v>
      </c>
      <c r="K180" s="4">
        <v>6050</v>
      </c>
      <c r="L180" s="6">
        <v>3630</v>
      </c>
      <c r="M180" s="8">
        <v>0</v>
      </c>
      <c r="N180" s="8">
        <v>0</v>
      </c>
      <c r="O180" s="4">
        <v>0</v>
      </c>
      <c r="P180" s="6">
        <v>0</v>
      </c>
    </row>
    <row r="181" spans="1:16" ht="15">
      <c r="A181" s="29">
        <f aca="true" t="shared" si="47" ref="A181:A191">+A180+1</f>
        <v>4</v>
      </c>
      <c r="B181" s="106" t="s">
        <v>452</v>
      </c>
      <c r="C181" s="36" t="s">
        <v>42</v>
      </c>
      <c r="D181" s="39" t="s">
        <v>326</v>
      </c>
      <c r="E181" s="36">
        <v>1.5</v>
      </c>
      <c r="F181" s="36">
        <v>1.5</v>
      </c>
      <c r="G181" s="36">
        <v>1</v>
      </c>
      <c r="H181" s="31">
        <v>10.1</v>
      </c>
      <c r="I181" s="4">
        <v>6159</v>
      </c>
      <c r="J181" s="4">
        <v>205</v>
      </c>
      <c r="K181" s="4">
        <v>6050</v>
      </c>
      <c r="L181" s="6">
        <v>1240.25</v>
      </c>
      <c r="M181" s="8">
        <v>3250</v>
      </c>
      <c r="N181" s="8">
        <v>10.1</v>
      </c>
      <c r="O181" s="4">
        <v>531</v>
      </c>
      <c r="P181" s="6">
        <v>1725.75</v>
      </c>
    </row>
    <row r="182" spans="1:16" ht="15">
      <c r="A182" s="29">
        <v>5</v>
      </c>
      <c r="B182" s="106" t="s">
        <v>453</v>
      </c>
      <c r="C182" s="36" t="s">
        <v>42</v>
      </c>
      <c r="D182" s="39" t="s">
        <v>326</v>
      </c>
      <c r="E182" s="36">
        <v>1.5</v>
      </c>
      <c r="F182" s="36">
        <v>1.5</v>
      </c>
      <c r="G182" s="36">
        <v>1</v>
      </c>
      <c r="H182" s="31">
        <v>10.1</v>
      </c>
      <c r="I182" s="4">
        <v>6159</v>
      </c>
      <c r="J182" s="4">
        <v>621</v>
      </c>
      <c r="K182" s="4">
        <v>6050</v>
      </c>
      <c r="L182" s="6">
        <v>3757.05</v>
      </c>
      <c r="M182" s="8">
        <v>0</v>
      </c>
      <c r="N182" s="8">
        <v>0</v>
      </c>
      <c r="O182" s="4">
        <v>0</v>
      </c>
      <c r="P182" s="6">
        <v>0</v>
      </c>
    </row>
    <row r="183" spans="1:16" ht="15">
      <c r="A183" s="29">
        <f t="shared" si="47"/>
        <v>6</v>
      </c>
      <c r="B183" s="106" t="s">
        <v>454</v>
      </c>
      <c r="C183" s="36" t="s">
        <v>42</v>
      </c>
      <c r="D183" s="39" t="s">
        <v>326</v>
      </c>
      <c r="E183" s="36">
        <v>1.5</v>
      </c>
      <c r="F183" s="36">
        <v>1.5</v>
      </c>
      <c r="G183" s="36">
        <v>1</v>
      </c>
      <c r="H183" s="31">
        <v>10.1</v>
      </c>
      <c r="I183" s="4">
        <v>6159</v>
      </c>
      <c r="J183" s="4">
        <v>621</v>
      </c>
      <c r="K183" s="4">
        <v>6050</v>
      </c>
      <c r="L183" s="6">
        <v>3757.05</v>
      </c>
      <c r="M183" s="8">
        <v>0</v>
      </c>
      <c r="N183" s="8">
        <v>0</v>
      </c>
      <c r="O183" s="4">
        <v>0</v>
      </c>
      <c r="P183" s="6">
        <v>0</v>
      </c>
    </row>
    <row r="184" spans="1:16" ht="15">
      <c r="A184" s="29">
        <f t="shared" si="47"/>
        <v>7</v>
      </c>
      <c r="B184" s="36" t="s">
        <v>455</v>
      </c>
      <c r="C184" s="36" t="s">
        <v>42</v>
      </c>
      <c r="D184" s="39" t="s">
        <v>326</v>
      </c>
      <c r="E184" s="36">
        <v>1.5</v>
      </c>
      <c r="F184" s="36">
        <v>1.5</v>
      </c>
      <c r="G184" s="36">
        <v>1</v>
      </c>
      <c r="H184" s="31">
        <v>10.1</v>
      </c>
      <c r="I184" s="4">
        <v>6159</v>
      </c>
      <c r="J184" s="4">
        <v>615</v>
      </c>
      <c r="K184" s="4">
        <v>6050</v>
      </c>
      <c r="L184" s="6">
        <v>3720.75</v>
      </c>
      <c r="M184" s="8">
        <v>0</v>
      </c>
      <c r="N184" s="8">
        <v>0</v>
      </c>
      <c r="O184" s="4">
        <v>0</v>
      </c>
      <c r="P184" s="6">
        <v>0</v>
      </c>
    </row>
    <row r="185" spans="1:16" ht="15">
      <c r="A185" s="29">
        <f t="shared" si="47"/>
        <v>8</v>
      </c>
      <c r="B185" s="106" t="s">
        <v>456</v>
      </c>
      <c r="C185" s="36" t="s">
        <v>42</v>
      </c>
      <c r="D185" s="39" t="s">
        <v>326</v>
      </c>
      <c r="E185" s="36">
        <v>1.5</v>
      </c>
      <c r="F185" s="36">
        <v>1.5</v>
      </c>
      <c r="G185" s="36">
        <v>1</v>
      </c>
      <c r="H185" s="31">
        <v>9.3</v>
      </c>
      <c r="I185" s="4">
        <v>6159</v>
      </c>
      <c r="J185" s="4">
        <v>600</v>
      </c>
      <c r="K185" s="4">
        <v>6050</v>
      </c>
      <c r="L185" s="6">
        <v>3630</v>
      </c>
      <c r="M185" s="8">
        <v>0</v>
      </c>
      <c r="N185" s="8">
        <v>0</v>
      </c>
      <c r="O185" s="4">
        <v>0</v>
      </c>
      <c r="P185" s="6">
        <v>0</v>
      </c>
    </row>
    <row r="186" spans="1:16" ht="15">
      <c r="A186" s="29">
        <f t="shared" si="47"/>
        <v>9</v>
      </c>
      <c r="B186" s="106" t="s">
        <v>457</v>
      </c>
      <c r="C186" s="36" t="s">
        <v>42</v>
      </c>
      <c r="D186" s="39" t="s">
        <v>326</v>
      </c>
      <c r="E186" s="36">
        <v>1.5</v>
      </c>
      <c r="F186" s="36">
        <v>1.5</v>
      </c>
      <c r="G186" s="36">
        <v>1</v>
      </c>
      <c r="H186" s="31">
        <v>10.1</v>
      </c>
      <c r="I186" s="4">
        <v>6159</v>
      </c>
      <c r="J186" s="4">
        <v>600</v>
      </c>
      <c r="K186" s="4">
        <v>6050</v>
      </c>
      <c r="L186" s="6">
        <v>3630</v>
      </c>
      <c r="M186" s="8">
        <v>0</v>
      </c>
      <c r="N186" s="8">
        <v>0</v>
      </c>
      <c r="O186" s="4">
        <v>0</v>
      </c>
      <c r="P186" s="6">
        <v>0</v>
      </c>
    </row>
    <row r="187" spans="1:16" ht="15">
      <c r="A187" s="29">
        <f t="shared" si="47"/>
        <v>10</v>
      </c>
      <c r="B187" s="106" t="s">
        <v>458</v>
      </c>
      <c r="C187" s="36" t="s">
        <v>34</v>
      </c>
      <c r="D187" s="39" t="s">
        <v>326</v>
      </c>
      <c r="E187" s="36">
        <v>1.5</v>
      </c>
      <c r="F187" s="36">
        <v>1.5</v>
      </c>
      <c r="G187" s="36">
        <v>1</v>
      </c>
      <c r="H187" s="31">
        <v>12.5</v>
      </c>
      <c r="I187" s="4">
        <v>6159</v>
      </c>
      <c r="J187" s="4">
        <v>200</v>
      </c>
      <c r="K187" s="4">
        <v>6050</v>
      </c>
      <c r="L187" s="6">
        <v>1210</v>
      </c>
      <c r="M187" s="8">
        <v>3250</v>
      </c>
      <c r="N187" s="8">
        <v>12.1</v>
      </c>
      <c r="O187" s="4">
        <v>504</v>
      </c>
      <c r="P187" s="6">
        <v>1638</v>
      </c>
    </row>
    <row r="188" spans="1:16" ht="15">
      <c r="A188" s="29">
        <f t="shared" si="47"/>
        <v>11</v>
      </c>
      <c r="B188" s="36" t="s">
        <v>459</v>
      </c>
      <c r="C188" s="36" t="s">
        <v>42</v>
      </c>
      <c r="D188" s="39" t="s">
        <v>326</v>
      </c>
      <c r="E188" s="36">
        <v>1.5</v>
      </c>
      <c r="F188" s="36">
        <v>1.5</v>
      </c>
      <c r="G188" s="36">
        <v>1</v>
      </c>
      <c r="H188" s="31">
        <v>10.1</v>
      </c>
      <c r="I188" s="4">
        <v>6159</v>
      </c>
      <c r="J188" s="4">
        <v>621</v>
      </c>
      <c r="K188" s="4">
        <v>6050</v>
      </c>
      <c r="L188" s="6">
        <v>3757.05</v>
      </c>
      <c r="M188" s="8">
        <v>0</v>
      </c>
      <c r="N188" s="8">
        <v>0</v>
      </c>
      <c r="O188" s="4">
        <v>0</v>
      </c>
      <c r="P188" s="6">
        <v>0</v>
      </c>
    </row>
    <row r="189" spans="1:16" ht="15">
      <c r="A189" s="29">
        <f t="shared" si="47"/>
        <v>12</v>
      </c>
      <c r="B189" s="106" t="s">
        <v>460</v>
      </c>
      <c r="C189" s="36" t="s">
        <v>42</v>
      </c>
      <c r="D189" s="39" t="s">
        <v>326</v>
      </c>
      <c r="E189" s="36">
        <v>1.5</v>
      </c>
      <c r="F189" s="36">
        <v>1.5</v>
      </c>
      <c r="G189" s="36">
        <v>1</v>
      </c>
      <c r="H189" s="31">
        <v>10.1</v>
      </c>
      <c r="I189" s="4">
        <v>6159</v>
      </c>
      <c r="J189" s="4">
        <v>621</v>
      </c>
      <c r="K189" s="4">
        <v>6050</v>
      </c>
      <c r="L189" s="6">
        <v>3757.05</v>
      </c>
      <c r="M189" s="8">
        <v>0</v>
      </c>
      <c r="N189" s="8">
        <v>0</v>
      </c>
      <c r="O189" s="4">
        <v>0</v>
      </c>
      <c r="P189" s="6">
        <v>0</v>
      </c>
    </row>
    <row r="190" spans="1:16" ht="15">
      <c r="A190" s="29">
        <f t="shared" si="47"/>
        <v>13</v>
      </c>
      <c r="B190" s="106" t="s">
        <v>461</v>
      </c>
      <c r="C190" s="106" t="s">
        <v>27</v>
      </c>
      <c r="D190" s="39" t="s">
        <v>326</v>
      </c>
      <c r="E190" s="36">
        <v>1.5</v>
      </c>
      <c r="F190" s="36">
        <v>1.8</v>
      </c>
      <c r="G190" s="36">
        <v>1</v>
      </c>
      <c r="H190" s="31">
        <v>12.5</v>
      </c>
      <c r="I190" s="4">
        <v>6159</v>
      </c>
      <c r="J190" s="4">
        <v>506</v>
      </c>
      <c r="K190" s="4">
        <v>6050</v>
      </c>
      <c r="L190" s="6">
        <v>3061.3</v>
      </c>
      <c r="M190" s="8">
        <v>0</v>
      </c>
      <c r="N190" s="8">
        <v>0</v>
      </c>
      <c r="O190" s="4">
        <v>0</v>
      </c>
      <c r="P190" s="6">
        <v>0</v>
      </c>
    </row>
    <row r="191" spans="1:16" ht="15.75" thickBot="1">
      <c r="A191" s="37">
        <f t="shared" si="47"/>
        <v>14</v>
      </c>
      <c r="B191" s="107" t="s">
        <v>462</v>
      </c>
      <c r="C191" s="107" t="s">
        <v>37</v>
      </c>
      <c r="D191" s="39" t="s">
        <v>326</v>
      </c>
      <c r="E191" s="39">
        <v>1.5</v>
      </c>
      <c r="F191" s="39">
        <v>1.5</v>
      </c>
      <c r="G191" s="39">
        <v>1</v>
      </c>
      <c r="H191" s="31">
        <v>10</v>
      </c>
      <c r="I191" s="4">
        <v>6159</v>
      </c>
      <c r="J191" s="4">
        <v>620</v>
      </c>
      <c r="K191" s="4">
        <v>6050</v>
      </c>
      <c r="L191" s="6">
        <v>3751</v>
      </c>
      <c r="M191" s="8">
        <v>0</v>
      </c>
      <c r="N191" s="8">
        <v>0</v>
      </c>
      <c r="O191" s="4">
        <v>0</v>
      </c>
      <c r="P191" s="6">
        <v>0</v>
      </c>
    </row>
    <row r="192" spans="1:16" ht="15.75" thickBot="1">
      <c r="A192" s="301" t="s">
        <v>1</v>
      </c>
      <c r="B192" s="302"/>
      <c r="C192" s="14" t="s">
        <v>322</v>
      </c>
      <c r="D192" s="14" t="s">
        <v>326</v>
      </c>
      <c r="E192" s="14" t="s">
        <v>20</v>
      </c>
      <c r="F192" s="14" t="s">
        <v>20</v>
      </c>
      <c r="G192" s="14">
        <f>SUM(G193:G220)</f>
        <v>28</v>
      </c>
      <c r="H192" s="14" t="s">
        <v>20</v>
      </c>
      <c r="I192" s="18">
        <f aca="true" t="shared" si="48" ref="I192:P192">SUM(I193:I220)</f>
        <v>189000</v>
      </c>
      <c r="J192" s="18">
        <f t="shared" si="48"/>
        <v>4974.28</v>
      </c>
      <c r="K192" s="18">
        <f t="shared" si="48"/>
        <v>74108.19099999999</v>
      </c>
      <c r="L192" s="18">
        <f t="shared" si="48"/>
        <v>39291.635772</v>
      </c>
      <c r="M192" s="18">
        <f t="shared" si="48"/>
        <v>43000</v>
      </c>
      <c r="N192" s="18">
        <f t="shared" si="48"/>
        <v>161</v>
      </c>
      <c r="O192" s="18">
        <f t="shared" si="48"/>
        <v>8752.4</v>
      </c>
      <c r="P192" s="20">
        <f t="shared" si="48"/>
        <v>27053.469999999998</v>
      </c>
    </row>
    <row r="193" spans="1:16" ht="15.75">
      <c r="A193" s="46">
        <v>1</v>
      </c>
      <c r="B193" s="332" t="s">
        <v>463</v>
      </c>
      <c r="C193" s="157" t="s">
        <v>24</v>
      </c>
      <c r="D193" s="164" t="s">
        <v>326</v>
      </c>
      <c r="E193" s="23">
        <v>1.5</v>
      </c>
      <c r="F193" s="158">
        <v>2.5</v>
      </c>
      <c r="G193" s="23">
        <v>1</v>
      </c>
      <c r="H193" s="159">
        <v>11.91</v>
      </c>
      <c r="I193" s="69">
        <v>7560</v>
      </c>
      <c r="J193" s="24">
        <v>900</v>
      </c>
      <c r="K193" s="24">
        <v>11673.22</v>
      </c>
      <c r="L193" s="70">
        <f aca="true" t="shared" si="49" ref="L193:L201">J193*K193/1000</f>
        <v>10505.898</v>
      </c>
      <c r="M193" s="69">
        <v>0</v>
      </c>
      <c r="N193" s="111">
        <v>0</v>
      </c>
      <c r="O193" s="69">
        <v>0</v>
      </c>
      <c r="P193" s="72">
        <f>+O193*M193/1000</f>
        <v>0</v>
      </c>
    </row>
    <row r="194" spans="1:16" ht="15.75">
      <c r="A194" s="29">
        <v>2</v>
      </c>
      <c r="B194" s="333"/>
      <c r="C194" s="112" t="s">
        <v>212</v>
      </c>
      <c r="D194" s="39" t="s">
        <v>326</v>
      </c>
      <c r="E194" s="31">
        <v>1.5</v>
      </c>
      <c r="F194" s="92">
        <v>2.5</v>
      </c>
      <c r="G194" s="31">
        <v>1</v>
      </c>
      <c r="H194" s="113">
        <v>13.4</v>
      </c>
      <c r="I194" s="73">
        <v>6720</v>
      </c>
      <c r="J194" s="4">
        <v>900</v>
      </c>
      <c r="K194" s="4">
        <v>7155.071</v>
      </c>
      <c r="L194" s="6">
        <f t="shared" si="49"/>
        <v>6439.5639</v>
      </c>
      <c r="M194" s="73">
        <v>0</v>
      </c>
      <c r="N194" s="114">
        <v>0</v>
      </c>
      <c r="O194" s="73">
        <v>0</v>
      </c>
      <c r="P194" s="9">
        <f>+O194*M194/1000</f>
        <v>0</v>
      </c>
    </row>
    <row r="195" spans="1:16" ht="15.75">
      <c r="A195" s="29">
        <v>3</v>
      </c>
      <c r="B195" s="115" t="s">
        <v>464</v>
      </c>
      <c r="C195" s="116" t="s">
        <v>215</v>
      </c>
      <c r="D195" s="39" t="s">
        <v>326</v>
      </c>
      <c r="E195" s="31">
        <v>1.5</v>
      </c>
      <c r="F195" s="92">
        <v>1.5</v>
      </c>
      <c r="G195" s="31">
        <v>1</v>
      </c>
      <c r="H195" s="31">
        <v>9.3</v>
      </c>
      <c r="I195" s="73">
        <v>6720</v>
      </c>
      <c r="J195" s="4">
        <v>0</v>
      </c>
      <c r="K195" s="4">
        <v>0</v>
      </c>
      <c r="L195" s="6">
        <f t="shared" si="49"/>
        <v>0</v>
      </c>
      <c r="M195" s="73">
        <v>3250</v>
      </c>
      <c r="N195" s="114">
        <v>11</v>
      </c>
      <c r="O195" s="73">
        <v>649</v>
      </c>
      <c r="P195" s="9">
        <f>+O195*M195/1000</f>
        <v>2109.25</v>
      </c>
    </row>
    <row r="196" spans="1:16" ht="15.75">
      <c r="A196" s="29">
        <v>4</v>
      </c>
      <c r="B196" s="115" t="s">
        <v>465</v>
      </c>
      <c r="C196" s="116" t="s">
        <v>217</v>
      </c>
      <c r="D196" s="39" t="s">
        <v>326</v>
      </c>
      <c r="E196" s="31">
        <v>1.5</v>
      </c>
      <c r="F196" s="92">
        <v>1.5</v>
      </c>
      <c r="G196" s="31">
        <v>1</v>
      </c>
      <c r="H196" s="31">
        <v>9.3</v>
      </c>
      <c r="I196" s="73">
        <v>6720</v>
      </c>
      <c r="J196" s="4">
        <v>0</v>
      </c>
      <c r="K196" s="4">
        <v>0</v>
      </c>
      <c r="L196" s="6">
        <f t="shared" si="49"/>
        <v>0</v>
      </c>
      <c r="M196" s="73">
        <v>3250</v>
      </c>
      <c r="N196" s="114">
        <v>11</v>
      </c>
      <c r="O196" s="73">
        <v>696</v>
      </c>
      <c r="P196" s="9">
        <f aca="true" t="shared" si="50" ref="P196">+O196*M196/1000</f>
        <v>2262</v>
      </c>
    </row>
    <row r="197" spans="1:16" ht="15.75">
      <c r="A197" s="29">
        <v>5</v>
      </c>
      <c r="B197" s="334" t="s">
        <v>466</v>
      </c>
      <c r="C197" s="116" t="s">
        <v>217</v>
      </c>
      <c r="D197" s="39" t="s">
        <v>326</v>
      </c>
      <c r="E197" s="31">
        <v>1.5</v>
      </c>
      <c r="F197" s="92">
        <v>1.5</v>
      </c>
      <c r="G197" s="31">
        <v>1</v>
      </c>
      <c r="H197" s="31">
        <v>9.3</v>
      </c>
      <c r="I197" s="73">
        <v>6720</v>
      </c>
      <c r="J197" s="4">
        <v>0</v>
      </c>
      <c r="K197" s="4">
        <v>0</v>
      </c>
      <c r="L197" s="6">
        <f t="shared" si="49"/>
        <v>0</v>
      </c>
      <c r="M197" s="73">
        <v>3250</v>
      </c>
      <c r="N197" s="114">
        <v>11</v>
      </c>
      <c r="O197" s="73">
        <v>633</v>
      </c>
      <c r="P197" s="9">
        <f>+O197*M197/1000</f>
        <v>2057.25</v>
      </c>
    </row>
    <row r="198" spans="1:16" ht="15.75">
      <c r="A198" s="29">
        <v>6</v>
      </c>
      <c r="B198" s="334"/>
      <c r="C198" s="116" t="s">
        <v>217</v>
      </c>
      <c r="D198" s="39" t="s">
        <v>326</v>
      </c>
      <c r="E198" s="31">
        <v>1.5</v>
      </c>
      <c r="F198" s="92">
        <v>1.5</v>
      </c>
      <c r="G198" s="31">
        <v>1</v>
      </c>
      <c r="H198" s="31">
        <v>9.3</v>
      </c>
      <c r="I198" s="73">
        <v>6720</v>
      </c>
      <c r="J198" s="4">
        <v>0</v>
      </c>
      <c r="K198" s="4">
        <v>0</v>
      </c>
      <c r="L198" s="6">
        <f t="shared" si="49"/>
        <v>0</v>
      </c>
      <c r="M198" s="73">
        <v>0</v>
      </c>
      <c r="N198" s="114">
        <v>0</v>
      </c>
      <c r="O198" s="73">
        <v>0</v>
      </c>
      <c r="P198" s="9">
        <f aca="true" t="shared" si="51" ref="P198:P201">+O198*M198/1000</f>
        <v>0</v>
      </c>
    </row>
    <row r="199" spans="1:16" ht="15.75">
      <c r="A199" s="29">
        <v>7</v>
      </c>
      <c r="B199" s="334"/>
      <c r="C199" s="116" t="s">
        <v>217</v>
      </c>
      <c r="D199" s="39" t="s">
        <v>326</v>
      </c>
      <c r="E199" s="31">
        <v>1.5</v>
      </c>
      <c r="F199" s="92">
        <v>1.5</v>
      </c>
      <c r="G199" s="31">
        <v>1</v>
      </c>
      <c r="H199" s="31">
        <v>9.3</v>
      </c>
      <c r="I199" s="73">
        <v>6720</v>
      </c>
      <c r="J199" s="4">
        <v>0</v>
      </c>
      <c r="K199" s="4">
        <v>0</v>
      </c>
      <c r="L199" s="6">
        <f t="shared" si="49"/>
        <v>0</v>
      </c>
      <c r="M199" s="73">
        <v>0</v>
      </c>
      <c r="N199" s="114">
        <v>0</v>
      </c>
      <c r="O199" s="73">
        <v>0</v>
      </c>
      <c r="P199" s="9">
        <f t="shared" si="51"/>
        <v>0</v>
      </c>
    </row>
    <row r="200" spans="1:16" ht="15.75">
      <c r="A200" s="29">
        <v>8</v>
      </c>
      <c r="B200" s="334"/>
      <c r="C200" s="116" t="s">
        <v>217</v>
      </c>
      <c r="D200" s="39" t="s">
        <v>326</v>
      </c>
      <c r="E200" s="31">
        <v>1.5</v>
      </c>
      <c r="F200" s="92">
        <v>1.5</v>
      </c>
      <c r="G200" s="31">
        <v>1</v>
      </c>
      <c r="H200" s="31">
        <v>9.3</v>
      </c>
      <c r="I200" s="73">
        <v>6720</v>
      </c>
      <c r="J200" s="4">
        <v>0</v>
      </c>
      <c r="K200" s="4">
        <v>0</v>
      </c>
      <c r="L200" s="6">
        <f t="shared" si="49"/>
        <v>0</v>
      </c>
      <c r="M200" s="73">
        <v>0</v>
      </c>
      <c r="N200" s="114">
        <v>0</v>
      </c>
      <c r="O200" s="73">
        <v>0</v>
      </c>
      <c r="P200" s="9">
        <f t="shared" si="51"/>
        <v>0</v>
      </c>
    </row>
    <row r="201" spans="1:16" ht="28.5">
      <c r="A201" s="29">
        <v>9</v>
      </c>
      <c r="B201" s="334"/>
      <c r="C201" s="117" t="s">
        <v>219</v>
      </c>
      <c r="D201" s="39" t="s">
        <v>326</v>
      </c>
      <c r="E201" s="31">
        <v>1.5</v>
      </c>
      <c r="F201" s="92">
        <v>1.5</v>
      </c>
      <c r="G201" s="31">
        <v>1</v>
      </c>
      <c r="H201" s="31">
        <v>10.5</v>
      </c>
      <c r="I201" s="73">
        <v>6720</v>
      </c>
      <c r="J201" s="4">
        <v>0</v>
      </c>
      <c r="K201" s="4">
        <v>0</v>
      </c>
      <c r="L201" s="6">
        <f t="shared" si="49"/>
        <v>0</v>
      </c>
      <c r="M201" s="73">
        <v>0</v>
      </c>
      <c r="N201" s="114">
        <v>0</v>
      </c>
      <c r="O201" s="73">
        <v>0</v>
      </c>
      <c r="P201" s="9">
        <f t="shared" si="51"/>
        <v>0</v>
      </c>
    </row>
    <row r="202" spans="1:16" ht="15.75">
      <c r="A202" s="29">
        <v>10</v>
      </c>
      <c r="B202" s="118" t="s">
        <v>467</v>
      </c>
      <c r="C202" s="116" t="s">
        <v>37</v>
      </c>
      <c r="D202" s="39" t="s">
        <v>326</v>
      </c>
      <c r="E202" s="31">
        <v>1.5</v>
      </c>
      <c r="F202" s="92">
        <v>1.5</v>
      </c>
      <c r="G202" s="31">
        <v>1</v>
      </c>
      <c r="H202" s="31">
        <v>9.3</v>
      </c>
      <c r="I202" s="73">
        <v>6720</v>
      </c>
      <c r="J202" s="4">
        <v>98</v>
      </c>
      <c r="K202" s="4">
        <v>6050</v>
      </c>
      <c r="L202" s="6">
        <v>592.9</v>
      </c>
      <c r="M202" s="73">
        <v>0</v>
      </c>
      <c r="N202" s="114">
        <v>0</v>
      </c>
      <c r="O202" s="73">
        <v>0</v>
      </c>
      <c r="P202" s="9">
        <v>0</v>
      </c>
    </row>
    <row r="203" spans="1:16" ht="15.75">
      <c r="A203" s="29">
        <v>11</v>
      </c>
      <c r="B203" s="118" t="s">
        <v>468</v>
      </c>
      <c r="C203" s="116" t="s">
        <v>217</v>
      </c>
      <c r="D203" s="39" t="s">
        <v>326</v>
      </c>
      <c r="E203" s="31">
        <v>1.5</v>
      </c>
      <c r="F203" s="92">
        <v>1.5</v>
      </c>
      <c r="G203" s="31">
        <v>1</v>
      </c>
      <c r="H203" s="31">
        <v>9.3</v>
      </c>
      <c r="I203" s="73">
        <v>6720</v>
      </c>
      <c r="J203" s="4">
        <v>0</v>
      </c>
      <c r="K203" s="4">
        <v>0</v>
      </c>
      <c r="L203" s="6">
        <f aca="true" t="shared" si="52" ref="L203:L207">J203*K203/1000</f>
        <v>0</v>
      </c>
      <c r="M203" s="73">
        <v>0</v>
      </c>
      <c r="N203" s="114">
        <v>0</v>
      </c>
      <c r="O203" s="73">
        <v>0</v>
      </c>
      <c r="P203" s="9">
        <f aca="true" t="shared" si="53" ref="P203:P207">+O203*M203/1000</f>
        <v>0</v>
      </c>
    </row>
    <row r="204" spans="1:16" ht="15.75">
      <c r="A204" s="29">
        <v>12</v>
      </c>
      <c r="B204" s="118" t="s">
        <v>469</v>
      </c>
      <c r="C204" s="116" t="s">
        <v>217</v>
      </c>
      <c r="D204" s="39" t="s">
        <v>326</v>
      </c>
      <c r="E204" s="31">
        <v>1.5</v>
      </c>
      <c r="F204" s="92">
        <v>1.5</v>
      </c>
      <c r="G204" s="31">
        <v>1</v>
      </c>
      <c r="H204" s="31">
        <v>9.3</v>
      </c>
      <c r="I204" s="73">
        <v>6720</v>
      </c>
      <c r="J204" s="4">
        <v>632</v>
      </c>
      <c r="K204" s="4">
        <v>6400</v>
      </c>
      <c r="L204" s="6">
        <v>4047</v>
      </c>
      <c r="M204" s="73">
        <v>0</v>
      </c>
      <c r="N204" s="114">
        <v>0</v>
      </c>
      <c r="O204" s="73">
        <v>0</v>
      </c>
      <c r="P204" s="9">
        <f t="shared" si="53"/>
        <v>0</v>
      </c>
    </row>
    <row r="205" spans="1:16" ht="15.75">
      <c r="A205" s="29">
        <v>13</v>
      </c>
      <c r="B205" s="118" t="s">
        <v>470</v>
      </c>
      <c r="C205" s="116" t="s">
        <v>217</v>
      </c>
      <c r="D205" s="39" t="s">
        <v>326</v>
      </c>
      <c r="E205" s="31">
        <v>1.5</v>
      </c>
      <c r="F205" s="92">
        <v>1.5</v>
      </c>
      <c r="G205" s="31">
        <v>1</v>
      </c>
      <c r="H205" s="31">
        <v>9.3</v>
      </c>
      <c r="I205" s="73">
        <v>6720</v>
      </c>
      <c r="J205" s="4">
        <v>312</v>
      </c>
      <c r="K205" s="4">
        <v>6400</v>
      </c>
      <c r="L205" s="6">
        <v>2012.269</v>
      </c>
      <c r="M205" s="73">
        <v>0</v>
      </c>
      <c r="N205" s="114">
        <v>0</v>
      </c>
      <c r="O205" s="73">
        <v>0</v>
      </c>
      <c r="P205" s="9">
        <f t="shared" si="53"/>
        <v>0</v>
      </c>
    </row>
    <row r="206" spans="1:16" ht="15.75">
      <c r="A206" s="29">
        <v>14</v>
      </c>
      <c r="B206" s="118" t="s">
        <v>471</v>
      </c>
      <c r="C206" s="116" t="s">
        <v>217</v>
      </c>
      <c r="D206" s="39" t="s">
        <v>326</v>
      </c>
      <c r="E206" s="31">
        <v>1.5</v>
      </c>
      <c r="F206" s="92">
        <v>1.5</v>
      </c>
      <c r="G206" s="31">
        <v>1</v>
      </c>
      <c r="H206" s="31">
        <v>9.3</v>
      </c>
      <c r="I206" s="73">
        <v>6720</v>
      </c>
      <c r="J206" s="4">
        <v>0</v>
      </c>
      <c r="K206" s="4">
        <v>0</v>
      </c>
      <c r="L206" s="6">
        <f t="shared" si="52"/>
        <v>0</v>
      </c>
      <c r="M206" s="73">
        <v>3250</v>
      </c>
      <c r="N206" s="114">
        <v>11</v>
      </c>
      <c r="O206" s="73">
        <v>190</v>
      </c>
      <c r="P206" s="9">
        <v>615.8</v>
      </c>
    </row>
    <row r="207" spans="1:16" ht="15.75">
      <c r="A207" s="29">
        <v>15</v>
      </c>
      <c r="B207" s="118" t="s">
        <v>472</v>
      </c>
      <c r="C207" s="116" t="s">
        <v>217</v>
      </c>
      <c r="D207" s="39" t="s">
        <v>326</v>
      </c>
      <c r="E207" s="31">
        <v>1.5</v>
      </c>
      <c r="F207" s="92">
        <v>1.5</v>
      </c>
      <c r="G207" s="31">
        <v>1</v>
      </c>
      <c r="H207" s="31">
        <v>9.3</v>
      </c>
      <c r="I207" s="73">
        <v>6720</v>
      </c>
      <c r="J207" s="4">
        <v>0</v>
      </c>
      <c r="K207" s="4">
        <v>0</v>
      </c>
      <c r="L207" s="6">
        <f t="shared" si="52"/>
        <v>0</v>
      </c>
      <c r="M207" s="73">
        <v>3250</v>
      </c>
      <c r="N207" s="114">
        <v>11</v>
      </c>
      <c r="O207" s="73">
        <v>569</v>
      </c>
      <c r="P207" s="9">
        <f t="shared" si="53"/>
        <v>1849.25</v>
      </c>
    </row>
    <row r="208" spans="1:16" ht="15.75">
      <c r="A208" s="29">
        <v>16</v>
      </c>
      <c r="B208" s="118" t="s">
        <v>473</v>
      </c>
      <c r="C208" s="116" t="s">
        <v>217</v>
      </c>
      <c r="D208" s="39" t="s">
        <v>326</v>
      </c>
      <c r="E208" s="31">
        <v>1.5</v>
      </c>
      <c r="F208" s="92">
        <v>1.5</v>
      </c>
      <c r="G208" s="31">
        <v>1</v>
      </c>
      <c r="H208" s="31">
        <v>9.3</v>
      </c>
      <c r="I208" s="73">
        <v>6720</v>
      </c>
      <c r="J208" s="4">
        <v>0</v>
      </c>
      <c r="K208" s="4">
        <v>0</v>
      </c>
      <c r="L208" s="6">
        <v>0</v>
      </c>
      <c r="M208" s="73">
        <v>3250</v>
      </c>
      <c r="N208" s="114">
        <v>11</v>
      </c>
      <c r="O208" s="73">
        <v>659</v>
      </c>
      <c r="P208" s="9">
        <v>2141.75</v>
      </c>
    </row>
    <row r="209" spans="1:16" ht="15.75">
      <c r="A209" s="29">
        <v>17</v>
      </c>
      <c r="B209" s="118" t="s">
        <v>474</v>
      </c>
      <c r="C209" s="116" t="s">
        <v>217</v>
      </c>
      <c r="D209" s="39" t="s">
        <v>326</v>
      </c>
      <c r="E209" s="31">
        <v>1.5</v>
      </c>
      <c r="F209" s="92">
        <v>1.5</v>
      </c>
      <c r="G209" s="31">
        <v>1</v>
      </c>
      <c r="H209" s="31">
        <v>9.3</v>
      </c>
      <c r="I209" s="73">
        <v>6720</v>
      </c>
      <c r="J209" s="4">
        <v>0</v>
      </c>
      <c r="K209" s="4">
        <v>0</v>
      </c>
      <c r="L209" s="6">
        <v>0</v>
      </c>
      <c r="M209" s="73">
        <v>2800</v>
      </c>
      <c r="N209" s="114">
        <v>19</v>
      </c>
      <c r="O209" s="73">
        <v>1071.4</v>
      </c>
      <c r="P209" s="9">
        <v>2999.9200000000005</v>
      </c>
    </row>
    <row r="210" spans="1:16" ht="15.75">
      <c r="A210" s="29">
        <v>18</v>
      </c>
      <c r="B210" s="118" t="s">
        <v>228</v>
      </c>
      <c r="C210" s="116" t="s">
        <v>217</v>
      </c>
      <c r="D210" s="39" t="s">
        <v>326</v>
      </c>
      <c r="E210" s="31">
        <v>1.5</v>
      </c>
      <c r="F210" s="92">
        <v>1.5</v>
      </c>
      <c r="G210" s="31">
        <v>1</v>
      </c>
      <c r="H210" s="31">
        <v>9.3</v>
      </c>
      <c r="I210" s="73">
        <v>6720</v>
      </c>
      <c r="J210" s="4">
        <v>375.28</v>
      </c>
      <c r="K210" s="4">
        <v>7829.9</v>
      </c>
      <c r="L210" s="6">
        <f>J210*K210/1000</f>
        <v>2938.4048719999996</v>
      </c>
      <c r="M210" s="73">
        <v>0</v>
      </c>
      <c r="N210" s="114">
        <v>0</v>
      </c>
      <c r="O210" s="73">
        <v>0</v>
      </c>
      <c r="P210" s="9">
        <f>+O210*M210/1000</f>
        <v>0</v>
      </c>
    </row>
    <row r="211" spans="1:16" ht="15.75">
      <c r="A211" s="29">
        <v>19</v>
      </c>
      <c r="B211" s="118" t="s">
        <v>475</v>
      </c>
      <c r="C211" s="116" t="s">
        <v>217</v>
      </c>
      <c r="D211" s="39" t="s">
        <v>326</v>
      </c>
      <c r="E211" s="31">
        <v>1.5</v>
      </c>
      <c r="F211" s="92">
        <v>1.5</v>
      </c>
      <c r="G211" s="31">
        <v>1</v>
      </c>
      <c r="H211" s="31">
        <v>9.3</v>
      </c>
      <c r="I211" s="73">
        <v>6720</v>
      </c>
      <c r="J211" s="4">
        <v>0</v>
      </c>
      <c r="K211" s="4">
        <v>0</v>
      </c>
      <c r="L211" s="6">
        <f aca="true" t="shared" si="54" ref="L211:L220">J211*K211/1000</f>
        <v>0</v>
      </c>
      <c r="M211" s="73">
        <v>0</v>
      </c>
      <c r="N211" s="114">
        <v>0</v>
      </c>
      <c r="O211" s="73">
        <v>0</v>
      </c>
      <c r="P211" s="9">
        <f aca="true" t="shared" si="55" ref="P211:P218">+O211*M211/1000</f>
        <v>0</v>
      </c>
    </row>
    <row r="212" spans="1:16" ht="15.75">
      <c r="A212" s="29">
        <v>20</v>
      </c>
      <c r="B212" s="118" t="s">
        <v>476</v>
      </c>
      <c r="C212" s="112" t="s">
        <v>27</v>
      </c>
      <c r="D212" s="39" t="s">
        <v>326</v>
      </c>
      <c r="E212" s="31">
        <v>1.5</v>
      </c>
      <c r="F212" s="92">
        <v>1.5</v>
      </c>
      <c r="G212" s="31">
        <v>1</v>
      </c>
      <c r="H212" s="31">
        <v>9.5</v>
      </c>
      <c r="I212" s="73">
        <v>6720</v>
      </c>
      <c r="J212" s="4">
        <v>250</v>
      </c>
      <c r="K212" s="4">
        <v>6000</v>
      </c>
      <c r="L212" s="6">
        <f t="shared" si="54"/>
        <v>1500</v>
      </c>
      <c r="M212" s="73">
        <v>2600</v>
      </c>
      <c r="N212" s="114">
        <v>13</v>
      </c>
      <c r="O212" s="73">
        <v>713</v>
      </c>
      <c r="P212" s="9">
        <f>+O212*M212/1000</f>
        <v>1853.8</v>
      </c>
    </row>
    <row r="213" spans="1:16" ht="15.75">
      <c r="A213" s="29">
        <v>21</v>
      </c>
      <c r="B213" s="118" t="s">
        <v>477</v>
      </c>
      <c r="C213" s="119" t="s">
        <v>217</v>
      </c>
      <c r="D213" s="39" t="s">
        <v>326</v>
      </c>
      <c r="E213" s="31">
        <v>1.5</v>
      </c>
      <c r="F213" s="92">
        <v>1.5</v>
      </c>
      <c r="G213" s="31">
        <v>1</v>
      </c>
      <c r="H213" s="31">
        <v>9.3</v>
      </c>
      <c r="I213" s="73">
        <v>6720</v>
      </c>
      <c r="J213" s="4">
        <v>0</v>
      </c>
      <c r="K213" s="4">
        <v>0</v>
      </c>
      <c r="L213" s="6">
        <f t="shared" si="54"/>
        <v>0</v>
      </c>
      <c r="M213" s="73">
        <v>3250</v>
      </c>
      <c r="N213" s="114">
        <v>11</v>
      </c>
      <c r="O213" s="73">
        <v>135</v>
      </c>
      <c r="P213" s="9">
        <v>438.75</v>
      </c>
    </row>
    <row r="214" spans="1:16" ht="15.75">
      <c r="A214" s="29">
        <v>22</v>
      </c>
      <c r="B214" s="118" t="s">
        <v>478</v>
      </c>
      <c r="C214" s="116" t="s">
        <v>217</v>
      </c>
      <c r="D214" s="39" t="s">
        <v>326</v>
      </c>
      <c r="E214" s="31">
        <v>1.5</v>
      </c>
      <c r="F214" s="92">
        <v>1.5</v>
      </c>
      <c r="G214" s="31">
        <v>1</v>
      </c>
      <c r="H214" s="31">
        <v>9.3</v>
      </c>
      <c r="I214" s="73">
        <v>6720</v>
      </c>
      <c r="J214" s="4">
        <v>619</v>
      </c>
      <c r="K214" s="4">
        <v>7000</v>
      </c>
      <c r="L214" s="6">
        <f t="shared" si="54"/>
        <v>4333</v>
      </c>
      <c r="M214" s="73">
        <v>2500</v>
      </c>
      <c r="N214" s="114">
        <v>11</v>
      </c>
      <c r="O214" s="73">
        <v>0</v>
      </c>
      <c r="P214" s="9">
        <f t="shared" si="55"/>
        <v>0</v>
      </c>
    </row>
    <row r="215" spans="1:16" ht="15.75">
      <c r="A215" s="29">
        <v>23</v>
      </c>
      <c r="B215" s="118" t="s">
        <v>479</v>
      </c>
      <c r="C215" s="112" t="s">
        <v>27</v>
      </c>
      <c r="D215" s="39" t="s">
        <v>326</v>
      </c>
      <c r="E215" s="31">
        <v>1.5</v>
      </c>
      <c r="F215" s="92">
        <v>1.5</v>
      </c>
      <c r="G215" s="31">
        <v>1</v>
      </c>
      <c r="H215" s="31">
        <v>9.5</v>
      </c>
      <c r="I215" s="73">
        <v>6720</v>
      </c>
      <c r="J215" s="4">
        <v>385</v>
      </c>
      <c r="K215" s="4">
        <v>7800</v>
      </c>
      <c r="L215" s="6">
        <v>2999.2</v>
      </c>
      <c r="M215" s="73">
        <v>0</v>
      </c>
      <c r="N215" s="114">
        <v>0</v>
      </c>
      <c r="O215" s="73">
        <v>0</v>
      </c>
      <c r="P215" s="9">
        <f t="shared" si="55"/>
        <v>0</v>
      </c>
    </row>
    <row r="216" spans="1:16" ht="15.75">
      <c r="A216" s="29">
        <v>24</v>
      </c>
      <c r="B216" s="118" t="s">
        <v>480</v>
      </c>
      <c r="C216" s="112" t="s">
        <v>235</v>
      </c>
      <c r="D216" s="39" t="s">
        <v>326</v>
      </c>
      <c r="E216" s="31">
        <v>1.5</v>
      </c>
      <c r="F216" s="92">
        <v>1.5</v>
      </c>
      <c r="G216" s="31">
        <v>1</v>
      </c>
      <c r="H216" s="31">
        <v>7.7</v>
      </c>
      <c r="I216" s="73">
        <v>6720</v>
      </c>
      <c r="J216" s="4">
        <v>503</v>
      </c>
      <c r="K216" s="4">
        <v>7800</v>
      </c>
      <c r="L216" s="6">
        <v>3923.4</v>
      </c>
      <c r="M216" s="73">
        <v>0</v>
      </c>
      <c r="N216" s="114">
        <v>0</v>
      </c>
      <c r="O216" s="73">
        <v>0</v>
      </c>
      <c r="P216" s="9">
        <f t="shared" si="55"/>
        <v>0</v>
      </c>
    </row>
    <row r="217" spans="1:16" ht="15.75">
      <c r="A217" s="29">
        <v>25</v>
      </c>
      <c r="B217" s="118" t="s">
        <v>481</v>
      </c>
      <c r="C217" s="119" t="s">
        <v>217</v>
      </c>
      <c r="D217" s="39" t="s">
        <v>326</v>
      </c>
      <c r="E217" s="31">
        <v>1.5</v>
      </c>
      <c r="F217" s="92">
        <v>1.5</v>
      </c>
      <c r="G217" s="31">
        <v>1</v>
      </c>
      <c r="H217" s="31">
        <v>9.3</v>
      </c>
      <c r="I217" s="73">
        <v>6720</v>
      </c>
      <c r="J217" s="4">
        <v>0</v>
      </c>
      <c r="K217" s="4">
        <v>0</v>
      </c>
      <c r="L217" s="6">
        <f aca="true" t="shared" si="56" ref="L217">J217*K217/1000</f>
        <v>0</v>
      </c>
      <c r="M217" s="73">
        <v>3250</v>
      </c>
      <c r="N217" s="114">
        <v>11</v>
      </c>
      <c r="O217" s="73">
        <v>741</v>
      </c>
      <c r="P217" s="9">
        <f t="shared" si="55"/>
        <v>2408.25</v>
      </c>
    </row>
    <row r="218" spans="1:16" ht="15.75">
      <c r="A218" s="29">
        <v>26</v>
      </c>
      <c r="B218" s="118" t="s">
        <v>482</v>
      </c>
      <c r="C218" s="119" t="s">
        <v>217</v>
      </c>
      <c r="D218" s="39" t="s">
        <v>326</v>
      </c>
      <c r="E218" s="31">
        <v>1.5</v>
      </c>
      <c r="F218" s="92">
        <v>1.5</v>
      </c>
      <c r="G218" s="31">
        <v>1</v>
      </c>
      <c r="H218" s="31">
        <v>9.3</v>
      </c>
      <c r="I218" s="73">
        <v>6720</v>
      </c>
      <c r="J218" s="4">
        <v>0</v>
      </c>
      <c r="K218" s="4">
        <v>0</v>
      </c>
      <c r="L218" s="6">
        <f t="shared" si="54"/>
        <v>0</v>
      </c>
      <c r="M218" s="73">
        <v>3250</v>
      </c>
      <c r="N218" s="114">
        <v>8</v>
      </c>
      <c r="O218" s="73">
        <v>583</v>
      </c>
      <c r="P218" s="9">
        <f t="shared" si="55"/>
        <v>1894.75</v>
      </c>
    </row>
    <row r="219" spans="1:16" ht="15.75">
      <c r="A219" s="29">
        <v>27</v>
      </c>
      <c r="B219" s="118" t="s">
        <v>483</v>
      </c>
      <c r="C219" s="112" t="s">
        <v>27</v>
      </c>
      <c r="D219" s="39" t="s">
        <v>326</v>
      </c>
      <c r="E219" s="31">
        <v>1.5</v>
      </c>
      <c r="F219" s="92">
        <v>1.5</v>
      </c>
      <c r="G219" s="31">
        <v>1</v>
      </c>
      <c r="H219" s="31">
        <v>9.3</v>
      </c>
      <c r="I219" s="73">
        <v>6720</v>
      </c>
      <c r="J219" s="4">
        <v>0</v>
      </c>
      <c r="K219" s="4">
        <v>0</v>
      </c>
      <c r="L219" s="6">
        <v>0</v>
      </c>
      <c r="M219" s="73">
        <v>3250</v>
      </c>
      <c r="N219" s="114">
        <v>11</v>
      </c>
      <c r="O219" s="73">
        <v>1269</v>
      </c>
      <c r="P219" s="9">
        <v>4124.3</v>
      </c>
    </row>
    <row r="220" spans="1:16" ht="16.5" thickBot="1">
      <c r="A220" s="29">
        <v>28</v>
      </c>
      <c r="B220" s="120" t="s">
        <v>484</v>
      </c>
      <c r="C220" s="121" t="s">
        <v>217</v>
      </c>
      <c r="D220" s="75" t="s">
        <v>326</v>
      </c>
      <c r="E220" s="76">
        <v>1.5</v>
      </c>
      <c r="F220" s="122">
        <v>1.5</v>
      </c>
      <c r="G220" s="76">
        <v>1</v>
      </c>
      <c r="H220" s="76">
        <v>9.3</v>
      </c>
      <c r="I220" s="77">
        <v>6720</v>
      </c>
      <c r="J220" s="61">
        <v>0</v>
      </c>
      <c r="K220" s="61">
        <v>0</v>
      </c>
      <c r="L220" s="78">
        <f t="shared" si="54"/>
        <v>0</v>
      </c>
      <c r="M220" s="77">
        <v>2600</v>
      </c>
      <c r="N220" s="123">
        <v>11</v>
      </c>
      <c r="O220" s="77">
        <v>844</v>
      </c>
      <c r="P220" s="81">
        <v>2298.4</v>
      </c>
    </row>
    <row r="221" spans="1:16" ht="15.75" thickBot="1">
      <c r="A221" s="301" t="s">
        <v>240</v>
      </c>
      <c r="B221" s="302"/>
      <c r="C221" s="14" t="s">
        <v>322</v>
      </c>
      <c r="D221" s="14" t="s">
        <v>20</v>
      </c>
      <c r="E221" s="14" t="s">
        <v>20</v>
      </c>
      <c r="F221" s="14" t="s">
        <v>20</v>
      </c>
      <c r="G221" s="14">
        <f>+SUM(G222:G244)</f>
        <v>23</v>
      </c>
      <c r="H221" s="14" t="s">
        <v>20</v>
      </c>
      <c r="I221" s="18">
        <f aca="true" t="shared" si="57" ref="I221:N221">SUM(I222:I244)</f>
        <v>159505</v>
      </c>
      <c r="J221" s="18">
        <f t="shared" si="57"/>
        <v>2089.6899999999996</v>
      </c>
      <c r="K221" s="18">
        <f t="shared" si="57"/>
        <v>24464</v>
      </c>
      <c r="L221" s="18">
        <f t="shared" si="57"/>
        <v>17569.14896</v>
      </c>
      <c r="M221" s="18">
        <f t="shared" si="57"/>
        <v>71500</v>
      </c>
      <c r="N221" s="18">
        <f t="shared" si="57"/>
        <v>187.10000000000002</v>
      </c>
      <c r="O221" s="18">
        <f>+SUM(O222:O244)</f>
        <v>5760.5</v>
      </c>
      <c r="P221" s="20">
        <f>+SUM(P222:P244)</f>
        <v>18721.625</v>
      </c>
    </row>
    <row r="222" spans="1:16" ht="15">
      <c r="A222" s="307">
        <v>1</v>
      </c>
      <c r="B222" s="326" t="s">
        <v>485</v>
      </c>
      <c r="C222" s="86" t="s">
        <v>24</v>
      </c>
      <c r="D222" s="47" t="s">
        <v>329</v>
      </c>
      <c r="E222" s="47">
        <v>1.5</v>
      </c>
      <c r="F222" s="86">
        <v>2.4</v>
      </c>
      <c r="G222" s="47">
        <v>1</v>
      </c>
      <c r="H222" s="47">
        <v>12.5</v>
      </c>
      <c r="I222" s="124">
        <f>27740/12*3</f>
        <v>6935</v>
      </c>
      <c r="J222" s="125">
        <v>920</v>
      </c>
      <c r="K222" s="124">
        <v>10200</v>
      </c>
      <c r="L222" s="126">
        <f aca="true" t="shared" si="58" ref="L222:L240">J222*K222/1000</f>
        <v>9384</v>
      </c>
      <c r="M222" s="127">
        <v>0</v>
      </c>
      <c r="N222" s="127">
        <v>0</v>
      </c>
      <c r="O222" s="124">
        <v>0</v>
      </c>
      <c r="P222" s="128">
        <f>+O222*M222/1000</f>
        <v>0</v>
      </c>
    </row>
    <row r="223" spans="1:16" ht="15">
      <c r="A223" s="325"/>
      <c r="B223" s="327"/>
      <c r="C223" s="106" t="s">
        <v>27</v>
      </c>
      <c r="D223" s="39" t="s">
        <v>326</v>
      </c>
      <c r="E223" s="31">
        <v>1.5</v>
      </c>
      <c r="F223" s="106">
        <v>1.8</v>
      </c>
      <c r="G223" s="31">
        <v>1</v>
      </c>
      <c r="H223" s="31">
        <v>11.3</v>
      </c>
      <c r="I223" s="124">
        <f aca="true" t="shared" si="59" ref="I223:I244">27740/12*3</f>
        <v>6935</v>
      </c>
      <c r="J223" s="125">
        <v>0</v>
      </c>
      <c r="K223" s="34">
        <v>0</v>
      </c>
      <c r="L223" s="32">
        <f t="shared" si="58"/>
        <v>0</v>
      </c>
      <c r="M223" s="33">
        <v>3250</v>
      </c>
      <c r="N223" s="31">
        <v>11.3</v>
      </c>
      <c r="O223" s="125">
        <f aca="true" t="shared" si="60" ref="O223:O244">N223/100*M223</f>
        <v>367.25</v>
      </c>
      <c r="P223" s="35">
        <f>+O223*M223/1000</f>
        <v>1193.5625</v>
      </c>
    </row>
    <row r="224" spans="1:16" ht="15">
      <c r="A224" s="325"/>
      <c r="B224" s="327"/>
      <c r="C224" s="36" t="s">
        <v>42</v>
      </c>
      <c r="D224" s="39" t="s">
        <v>326</v>
      </c>
      <c r="E224" s="31">
        <v>1.5</v>
      </c>
      <c r="F224" s="106">
        <v>1.5</v>
      </c>
      <c r="G224" s="31">
        <v>1</v>
      </c>
      <c r="H224" s="31">
        <v>8</v>
      </c>
      <c r="I224" s="124">
        <f t="shared" si="59"/>
        <v>6935</v>
      </c>
      <c r="J224" s="125">
        <v>0</v>
      </c>
      <c r="K224" s="34">
        <v>0</v>
      </c>
      <c r="L224" s="32">
        <f t="shared" si="58"/>
        <v>0</v>
      </c>
      <c r="M224" s="33">
        <v>3250</v>
      </c>
      <c r="N224" s="31">
        <v>8</v>
      </c>
      <c r="O224" s="125">
        <f t="shared" si="60"/>
        <v>260</v>
      </c>
      <c r="P224" s="35">
        <f aca="true" t="shared" si="61" ref="P224:P240">+O224*M224/1000</f>
        <v>845</v>
      </c>
    </row>
    <row r="225" spans="1:16" ht="15">
      <c r="A225" s="29">
        <f>+A222+1</f>
        <v>2</v>
      </c>
      <c r="B225" s="106" t="s">
        <v>486</v>
      </c>
      <c r="C225" s="36" t="s">
        <v>42</v>
      </c>
      <c r="D225" s="39" t="s">
        <v>326</v>
      </c>
      <c r="E225" s="36">
        <v>1.5</v>
      </c>
      <c r="F225" s="106">
        <v>1.5</v>
      </c>
      <c r="G225" s="36">
        <v>1</v>
      </c>
      <c r="H225" s="31">
        <v>8</v>
      </c>
      <c r="I225" s="124">
        <f t="shared" si="59"/>
        <v>6935</v>
      </c>
      <c r="J225" s="125">
        <v>0</v>
      </c>
      <c r="K225" s="34">
        <v>0</v>
      </c>
      <c r="L225" s="32">
        <f t="shared" si="58"/>
        <v>0</v>
      </c>
      <c r="M225" s="33">
        <v>3250</v>
      </c>
      <c r="N225" s="31">
        <v>8</v>
      </c>
      <c r="O225" s="125">
        <f t="shared" si="60"/>
        <v>260</v>
      </c>
      <c r="P225" s="35">
        <f t="shared" si="61"/>
        <v>845</v>
      </c>
    </row>
    <row r="226" spans="1:16" ht="15">
      <c r="A226" s="29">
        <f>+A225+1</f>
        <v>3</v>
      </c>
      <c r="B226" s="106" t="s">
        <v>487</v>
      </c>
      <c r="C226" s="106" t="s">
        <v>27</v>
      </c>
      <c r="D226" s="39" t="s">
        <v>326</v>
      </c>
      <c r="E226" s="36">
        <v>1.5</v>
      </c>
      <c r="F226" s="106">
        <v>1.8</v>
      </c>
      <c r="G226" s="36">
        <v>1</v>
      </c>
      <c r="H226" s="31">
        <v>12.5</v>
      </c>
      <c r="I226" s="124">
        <f t="shared" si="59"/>
        <v>6935</v>
      </c>
      <c r="J226" s="125">
        <v>0</v>
      </c>
      <c r="K226" s="34">
        <v>0</v>
      </c>
      <c r="L226" s="32">
        <f t="shared" si="58"/>
        <v>0</v>
      </c>
      <c r="M226" s="33">
        <v>3250</v>
      </c>
      <c r="N226" s="33">
        <v>12.5</v>
      </c>
      <c r="O226" s="125">
        <v>766</v>
      </c>
      <c r="P226" s="35">
        <f t="shared" si="61"/>
        <v>2489.5</v>
      </c>
    </row>
    <row r="227" spans="1:16" ht="15">
      <c r="A227" s="29">
        <f aca="true" t="shared" si="62" ref="A227:A244">+A226+1</f>
        <v>4</v>
      </c>
      <c r="B227" s="106" t="s">
        <v>488</v>
      </c>
      <c r="C227" s="106" t="s">
        <v>217</v>
      </c>
      <c r="D227" s="39" t="s">
        <v>326</v>
      </c>
      <c r="E227" s="36">
        <v>1.5</v>
      </c>
      <c r="F227" s="106">
        <v>1.5</v>
      </c>
      <c r="G227" s="36">
        <v>1</v>
      </c>
      <c r="H227" s="31">
        <v>8</v>
      </c>
      <c r="I227" s="124">
        <f t="shared" si="59"/>
        <v>6935</v>
      </c>
      <c r="J227" s="125">
        <v>0</v>
      </c>
      <c r="K227" s="34">
        <v>0</v>
      </c>
      <c r="L227" s="32">
        <f t="shared" si="58"/>
        <v>0</v>
      </c>
      <c r="M227" s="33">
        <v>3250</v>
      </c>
      <c r="N227" s="31">
        <v>8</v>
      </c>
      <c r="O227" s="125">
        <f t="shared" si="60"/>
        <v>260</v>
      </c>
      <c r="P227" s="35">
        <f t="shared" si="61"/>
        <v>845</v>
      </c>
    </row>
    <row r="228" spans="1:16" ht="15">
      <c r="A228" s="29">
        <f t="shared" si="62"/>
        <v>5</v>
      </c>
      <c r="B228" s="106" t="s">
        <v>489</v>
      </c>
      <c r="C228" s="106" t="s">
        <v>217</v>
      </c>
      <c r="D228" s="39" t="s">
        <v>326</v>
      </c>
      <c r="E228" s="36">
        <v>1.5</v>
      </c>
      <c r="F228" s="106">
        <v>1.5</v>
      </c>
      <c r="G228" s="36">
        <v>1</v>
      </c>
      <c r="H228" s="31">
        <v>8</v>
      </c>
      <c r="I228" s="124">
        <f t="shared" si="59"/>
        <v>6935</v>
      </c>
      <c r="J228" s="125">
        <v>0</v>
      </c>
      <c r="K228" s="34">
        <v>0</v>
      </c>
      <c r="L228" s="32">
        <f t="shared" si="58"/>
        <v>0</v>
      </c>
      <c r="M228" s="33">
        <v>3250</v>
      </c>
      <c r="N228" s="31">
        <v>8</v>
      </c>
      <c r="O228" s="125">
        <f t="shared" si="60"/>
        <v>260</v>
      </c>
      <c r="P228" s="35">
        <f t="shared" si="61"/>
        <v>845</v>
      </c>
    </row>
    <row r="229" spans="1:16" ht="15">
      <c r="A229" s="29">
        <f t="shared" si="62"/>
        <v>6</v>
      </c>
      <c r="B229" s="106" t="s">
        <v>490</v>
      </c>
      <c r="C229" s="106" t="s">
        <v>217</v>
      </c>
      <c r="D229" s="39" t="s">
        <v>326</v>
      </c>
      <c r="E229" s="36">
        <v>1.5</v>
      </c>
      <c r="F229" s="106">
        <v>1.5</v>
      </c>
      <c r="G229" s="36">
        <v>1</v>
      </c>
      <c r="H229" s="31">
        <v>8</v>
      </c>
      <c r="I229" s="124">
        <f t="shared" si="59"/>
        <v>6935</v>
      </c>
      <c r="J229" s="125">
        <v>0</v>
      </c>
      <c r="K229" s="34">
        <v>0</v>
      </c>
      <c r="L229" s="32">
        <f t="shared" si="58"/>
        <v>0</v>
      </c>
      <c r="M229" s="33">
        <v>3250</v>
      </c>
      <c r="N229" s="31">
        <v>8</v>
      </c>
      <c r="O229" s="125">
        <f t="shared" si="60"/>
        <v>260</v>
      </c>
      <c r="P229" s="35">
        <f t="shared" si="61"/>
        <v>845</v>
      </c>
    </row>
    <row r="230" spans="1:16" ht="15">
      <c r="A230" s="29">
        <f t="shared" si="62"/>
        <v>7</v>
      </c>
      <c r="B230" s="106" t="s">
        <v>491</v>
      </c>
      <c r="C230" s="106" t="s">
        <v>217</v>
      </c>
      <c r="D230" s="39" t="s">
        <v>326</v>
      </c>
      <c r="E230" s="36">
        <v>1.5</v>
      </c>
      <c r="F230" s="106">
        <v>1.5</v>
      </c>
      <c r="G230" s="36">
        <v>1</v>
      </c>
      <c r="H230" s="31">
        <v>8</v>
      </c>
      <c r="I230" s="124">
        <f t="shared" si="59"/>
        <v>6935</v>
      </c>
      <c r="J230" s="125">
        <v>0</v>
      </c>
      <c r="K230" s="34">
        <v>0</v>
      </c>
      <c r="L230" s="32">
        <f t="shared" si="58"/>
        <v>0</v>
      </c>
      <c r="M230" s="33">
        <v>3250</v>
      </c>
      <c r="N230" s="31">
        <v>8</v>
      </c>
      <c r="O230" s="125">
        <f t="shared" si="60"/>
        <v>260</v>
      </c>
      <c r="P230" s="35">
        <f t="shared" si="61"/>
        <v>845</v>
      </c>
    </row>
    <row r="231" spans="1:16" ht="15">
      <c r="A231" s="29">
        <f t="shared" si="62"/>
        <v>8</v>
      </c>
      <c r="B231" s="106" t="s">
        <v>492</v>
      </c>
      <c r="C231" s="106" t="s">
        <v>217</v>
      </c>
      <c r="D231" s="39" t="s">
        <v>326</v>
      </c>
      <c r="E231" s="36">
        <v>1.5</v>
      </c>
      <c r="F231" s="106">
        <v>1.5</v>
      </c>
      <c r="G231" s="36">
        <v>1</v>
      </c>
      <c r="H231" s="31">
        <v>8</v>
      </c>
      <c r="I231" s="124">
        <f t="shared" si="59"/>
        <v>6935</v>
      </c>
      <c r="J231" s="125">
        <v>0</v>
      </c>
      <c r="K231" s="34">
        <v>0</v>
      </c>
      <c r="L231" s="32">
        <f t="shared" si="58"/>
        <v>0</v>
      </c>
      <c r="M231" s="33">
        <v>3250</v>
      </c>
      <c r="N231" s="31">
        <v>8</v>
      </c>
      <c r="O231" s="125">
        <f t="shared" si="60"/>
        <v>260</v>
      </c>
      <c r="P231" s="35">
        <f t="shared" si="61"/>
        <v>845</v>
      </c>
    </row>
    <row r="232" spans="1:16" ht="15">
      <c r="A232" s="29">
        <f t="shared" si="62"/>
        <v>9</v>
      </c>
      <c r="B232" s="106" t="s">
        <v>493</v>
      </c>
      <c r="C232" s="106" t="s">
        <v>217</v>
      </c>
      <c r="D232" s="39" t="s">
        <v>326</v>
      </c>
      <c r="E232" s="36">
        <v>1.5</v>
      </c>
      <c r="F232" s="106">
        <v>1.5</v>
      </c>
      <c r="G232" s="36">
        <v>1</v>
      </c>
      <c r="H232" s="31">
        <v>8</v>
      </c>
      <c r="I232" s="124">
        <f t="shared" si="59"/>
        <v>6935</v>
      </c>
      <c r="J232" s="125">
        <v>0</v>
      </c>
      <c r="K232" s="34">
        <v>0</v>
      </c>
      <c r="L232" s="32">
        <f t="shared" si="58"/>
        <v>0</v>
      </c>
      <c r="M232" s="33">
        <v>3250</v>
      </c>
      <c r="N232" s="31">
        <v>8</v>
      </c>
      <c r="O232" s="125">
        <f t="shared" si="60"/>
        <v>260</v>
      </c>
      <c r="P232" s="35">
        <f t="shared" si="61"/>
        <v>845</v>
      </c>
    </row>
    <row r="233" spans="1:16" ht="15">
      <c r="A233" s="29">
        <f t="shared" si="62"/>
        <v>10</v>
      </c>
      <c r="B233" s="106" t="s">
        <v>494</v>
      </c>
      <c r="C233" s="106" t="s">
        <v>194</v>
      </c>
      <c r="D233" s="39" t="s">
        <v>326</v>
      </c>
      <c r="E233" s="36">
        <v>1.5</v>
      </c>
      <c r="F233" s="106">
        <v>1.5</v>
      </c>
      <c r="G233" s="36">
        <v>1</v>
      </c>
      <c r="H233" s="31">
        <v>8</v>
      </c>
      <c r="I233" s="124">
        <f t="shared" si="59"/>
        <v>6935</v>
      </c>
      <c r="J233" s="125">
        <v>0</v>
      </c>
      <c r="K233" s="34">
        <v>0</v>
      </c>
      <c r="L233" s="32">
        <f t="shared" si="58"/>
        <v>0</v>
      </c>
      <c r="M233" s="33">
        <v>3250</v>
      </c>
      <c r="N233" s="31">
        <v>8</v>
      </c>
      <c r="O233" s="125">
        <f t="shared" si="60"/>
        <v>260</v>
      </c>
      <c r="P233" s="35">
        <f t="shared" si="61"/>
        <v>845</v>
      </c>
    </row>
    <row r="234" spans="1:16" ht="15">
      <c r="A234" s="29">
        <f t="shared" si="62"/>
        <v>11</v>
      </c>
      <c r="B234" s="106" t="s">
        <v>495</v>
      </c>
      <c r="C234" s="106" t="s">
        <v>217</v>
      </c>
      <c r="D234" s="39" t="s">
        <v>326</v>
      </c>
      <c r="E234" s="36">
        <v>1.5</v>
      </c>
      <c r="F234" s="106">
        <v>1.5</v>
      </c>
      <c r="G234" s="36">
        <v>1</v>
      </c>
      <c r="H234" s="31">
        <v>0</v>
      </c>
      <c r="I234" s="124">
        <f t="shared" si="59"/>
        <v>6935</v>
      </c>
      <c r="J234" s="125">
        <v>0</v>
      </c>
      <c r="K234" s="34">
        <v>0</v>
      </c>
      <c r="L234" s="32">
        <f t="shared" si="58"/>
        <v>0</v>
      </c>
      <c r="M234" s="33">
        <v>3250</v>
      </c>
      <c r="N234" s="31">
        <v>8</v>
      </c>
      <c r="O234" s="125">
        <v>0</v>
      </c>
      <c r="P234" s="35">
        <f t="shared" si="61"/>
        <v>0</v>
      </c>
    </row>
    <row r="235" spans="1:16" ht="15">
      <c r="A235" s="29">
        <f t="shared" si="62"/>
        <v>12</v>
      </c>
      <c r="B235" s="106" t="s">
        <v>496</v>
      </c>
      <c r="C235" s="106" t="s">
        <v>217</v>
      </c>
      <c r="D235" s="39" t="s">
        <v>326</v>
      </c>
      <c r="E235" s="36">
        <v>1.5</v>
      </c>
      <c r="F235" s="106">
        <v>1.5</v>
      </c>
      <c r="G235" s="36">
        <v>1</v>
      </c>
      <c r="H235" s="31">
        <v>8</v>
      </c>
      <c r="I235" s="124">
        <f t="shared" si="59"/>
        <v>6935</v>
      </c>
      <c r="J235" s="125">
        <v>0</v>
      </c>
      <c r="K235" s="34">
        <v>0</v>
      </c>
      <c r="L235" s="32">
        <f>J235*K235/1000</f>
        <v>0</v>
      </c>
      <c r="M235" s="33">
        <v>3250</v>
      </c>
      <c r="N235" s="31">
        <v>8</v>
      </c>
      <c r="O235" s="125">
        <v>200</v>
      </c>
      <c r="P235" s="35">
        <f>+O235*M235/1000</f>
        <v>650</v>
      </c>
    </row>
    <row r="236" spans="1:16" ht="15">
      <c r="A236" s="29">
        <f t="shared" si="62"/>
        <v>13</v>
      </c>
      <c r="B236" s="106" t="s">
        <v>497</v>
      </c>
      <c r="C236" s="106" t="s">
        <v>217</v>
      </c>
      <c r="D236" s="39" t="s">
        <v>326</v>
      </c>
      <c r="E236" s="36">
        <v>1.5</v>
      </c>
      <c r="F236" s="106">
        <v>1.5</v>
      </c>
      <c r="G236" s="36">
        <v>1</v>
      </c>
      <c r="H236" s="31">
        <v>8</v>
      </c>
      <c r="I236" s="124">
        <v>6935</v>
      </c>
      <c r="J236" s="125">
        <v>626.89</v>
      </c>
      <c r="K236" s="34">
        <v>5264</v>
      </c>
      <c r="L236" s="32">
        <f t="shared" si="58"/>
        <v>3299.94896</v>
      </c>
      <c r="M236" s="33">
        <v>3250</v>
      </c>
      <c r="N236" s="31">
        <v>8</v>
      </c>
      <c r="O236" s="125">
        <v>200</v>
      </c>
      <c r="P236" s="35">
        <f t="shared" si="61"/>
        <v>650</v>
      </c>
    </row>
    <row r="237" spans="1:16" ht="15">
      <c r="A237" s="325">
        <f t="shared" si="62"/>
        <v>14</v>
      </c>
      <c r="B237" s="327" t="s">
        <v>498</v>
      </c>
      <c r="C237" s="106" t="s">
        <v>217</v>
      </c>
      <c r="D237" s="39" t="s">
        <v>326</v>
      </c>
      <c r="E237" s="36">
        <v>1.5</v>
      </c>
      <c r="F237" s="106">
        <v>1.5</v>
      </c>
      <c r="G237" s="36">
        <v>1</v>
      </c>
      <c r="H237" s="31">
        <v>8</v>
      </c>
      <c r="I237" s="124">
        <f t="shared" si="59"/>
        <v>6935</v>
      </c>
      <c r="J237" s="125">
        <v>0</v>
      </c>
      <c r="K237" s="34">
        <v>0</v>
      </c>
      <c r="L237" s="32">
        <f t="shared" si="58"/>
        <v>0</v>
      </c>
      <c r="M237" s="33">
        <v>3250</v>
      </c>
      <c r="N237" s="31">
        <v>8</v>
      </c>
      <c r="O237" s="125">
        <f t="shared" si="60"/>
        <v>260</v>
      </c>
      <c r="P237" s="35">
        <f t="shared" si="61"/>
        <v>845</v>
      </c>
    </row>
    <row r="238" spans="1:16" ht="15">
      <c r="A238" s="325"/>
      <c r="B238" s="327"/>
      <c r="C238" s="106" t="s">
        <v>194</v>
      </c>
      <c r="D238" s="39" t="s">
        <v>326</v>
      </c>
      <c r="E238" s="36">
        <v>0</v>
      </c>
      <c r="F238" s="106">
        <v>1.5</v>
      </c>
      <c r="G238" s="36">
        <v>1</v>
      </c>
      <c r="H238" s="31">
        <v>8</v>
      </c>
      <c r="I238" s="124">
        <f t="shared" si="59"/>
        <v>6935</v>
      </c>
      <c r="J238" s="125">
        <v>0</v>
      </c>
      <c r="K238" s="34">
        <v>0</v>
      </c>
      <c r="L238" s="32">
        <f t="shared" si="58"/>
        <v>0</v>
      </c>
      <c r="M238" s="33">
        <v>3250</v>
      </c>
      <c r="N238" s="31">
        <v>8</v>
      </c>
      <c r="O238" s="125">
        <f t="shared" si="60"/>
        <v>260</v>
      </c>
      <c r="P238" s="35">
        <f t="shared" si="61"/>
        <v>845</v>
      </c>
    </row>
    <row r="239" spans="1:16" ht="15">
      <c r="A239" s="29">
        <v>15</v>
      </c>
      <c r="B239" s="106" t="s">
        <v>499</v>
      </c>
      <c r="C239" s="106" t="s">
        <v>217</v>
      </c>
      <c r="D239" s="39" t="s">
        <v>326</v>
      </c>
      <c r="E239" s="36">
        <v>1.5</v>
      </c>
      <c r="F239" s="106">
        <v>1.5</v>
      </c>
      <c r="G239" s="36">
        <v>1</v>
      </c>
      <c r="H239" s="31">
        <v>8</v>
      </c>
      <c r="I239" s="124">
        <f t="shared" si="59"/>
        <v>6935</v>
      </c>
      <c r="J239" s="125">
        <v>542.8</v>
      </c>
      <c r="K239" s="34">
        <v>9000</v>
      </c>
      <c r="L239" s="32">
        <f t="shared" si="58"/>
        <v>4885.2</v>
      </c>
      <c r="M239" s="33">
        <v>3250</v>
      </c>
      <c r="N239" s="31">
        <v>8</v>
      </c>
      <c r="O239" s="125">
        <f t="shared" si="60"/>
        <v>260</v>
      </c>
      <c r="P239" s="35">
        <f t="shared" si="61"/>
        <v>845</v>
      </c>
    </row>
    <row r="240" spans="1:16" ht="15">
      <c r="A240" s="29">
        <f t="shared" si="62"/>
        <v>16</v>
      </c>
      <c r="B240" s="106" t="s">
        <v>500</v>
      </c>
      <c r="C240" s="106" t="s">
        <v>194</v>
      </c>
      <c r="D240" s="39" t="s">
        <v>326</v>
      </c>
      <c r="E240" s="36">
        <v>1.5</v>
      </c>
      <c r="F240" s="106">
        <v>1.5</v>
      </c>
      <c r="G240" s="36">
        <v>1</v>
      </c>
      <c r="H240" s="31">
        <v>8</v>
      </c>
      <c r="I240" s="124">
        <f t="shared" si="59"/>
        <v>6935</v>
      </c>
      <c r="J240" s="125">
        <v>0</v>
      </c>
      <c r="K240" s="34">
        <v>0</v>
      </c>
      <c r="L240" s="32">
        <f t="shared" si="58"/>
        <v>0</v>
      </c>
      <c r="M240" s="33">
        <v>3250</v>
      </c>
      <c r="N240" s="31">
        <v>8</v>
      </c>
      <c r="O240" s="125">
        <v>0</v>
      </c>
      <c r="P240" s="35">
        <f t="shared" si="61"/>
        <v>0</v>
      </c>
    </row>
    <row r="241" spans="1:16" ht="15">
      <c r="A241" s="29">
        <f t="shared" si="62"/>
        <v>17</v>
      </c>
      <c r="B241" s="106" t="s">
        <v>501</v>
      </c>
      <c r="C241" s="106" t="s">
        <v>217</v>
      </c>
      <c r="D241" s="39" t="s">
        <v>326</v>
      </c>
      <c r="E241" s="36">
        <v>1.5</v>
      </c>
      <c r="F241" s="106">
        <v>1.5</v>
      </c>
      <c r="G241" s="36">
        <v>1</v>
      </c>
      <c r="H241" s="31">
        <v>8</v>
      </c>
      <c r="I241" s="124">
        <f t="shared" si="59"/>
        <v>6935</v>
      </c>
      <c r="J241" s="125">
        <v>0</v>
      </c>
      <c r="K241" s="34">
        <v>0</v>
      </c>
      <c r="L241" s="32">
        <f>J241*K241/1000</f>
        <v>0</v>
      </c>
      <c r="M241" s="33">
        <v>3250</v>
      </c>
      <c r="N241" s="31">
        <v>8</v>
      </c>
      <c r="O241" s="125">
        <f t="shared" si="60"/>
        <v>260</v>
      </c>
      <c r="P241" s="35">
        <f>+O241*M241/1000</f>
        <v>845</v>
      </c>
    </row>
    <row r="242" spans="1:16" ht="15">
      <c r="A242" s="29">
        <f t="shared" si="62"/>
        <v>18</v>
      </c>
      <c r="B242" s="106" t="s">
        <v>502</v>
      </c>
      <c r="C242" s="106" t="s">
        <v>217</v>
      </c>
      <c r="D242" s="39" t="s">
        <v>326</v>
      </c>
      <c r="E242" s="36">
        <v>1.5</v>
      </c>
      <c r="F242" s="106">
        <v>1.5</v>
      </c>
      <c r="G242" s="36">
        <v>1</v>
      </c>
      <c r="H242" s="31">
        <v>8</v>
      </c>
      <c r="I242" s="124">
        <f t="shared" si="59"/>
        <v>6935</v>
      </c>
      <c r="J242" s="125">
        <v>0</v>
      </c>
      <c r="K242" s="34">
        <v>0</v>
      </c>
      <c r="L242" s="32">
        <f>J242*K242/1000</f>
        <v>0</v>
      </c>
      <c r="M242" s="33">
        <v>3250</v>
      </c>
      <c r="N242" s="31">
        <v>8</v>
      </c>
      <c r="O242" s="125">
        <v>220</v>
      </c>
      <c r="P242" s="35">
        <f>+O242*M242/1000</f>
        <v>715</v>
      </c>
    </row>
    <row r="243" spans="1:16" ht="15">
      <c r="A243" s="29">
        <f t="shared" si="62"/>
        <v>19</v>
      </c>
      <c r="B243" s="106" t="s">
        <v>503</v>
      </c>
      <c r="C243" s="106" t="s">
        <v>260</v>
      </c>
      <c r="D243" s="39" t="s">
        <v>326</v>
      </c>
      <c r="E243" s="36">
        <v>1.5</v>
      </c>
      <c r="F243" s="129">
        <v>1.5</v>
      </c>
      <c r="G243" s="36">
        <v>1</v>
      </c>
      <c r="H243" s="31">
        <v>11.3</v>
      </c>
      <c r="I243" s="124">
        <f t="shared" si="59"/>
        <v>6935</v>
      </c>
      <c r="J243" s="125">
        <v>0</v>
      </c>
      <c r="K243" s="34">
        <v>0</v>
      </c>
      <c r="L243" s="32">
        <f>J243*K243/1000</f>
        <v>0</v>
      </c>
      <c r="M243" s="33">
        <v>3250</v>
      </c>
      <c r="N243" s="31">
        <v>11.3</v>
      </c>
      <c r="O243" s="125">
        <f t="shared" si="60"/>
        <v>367.25</v>
      </c>
      <c r="P243" s="35">
        <f>+O243*M243/1000</f>
        <v>1193.5625</v>
      </c>
    </row>
    <row r="244" spans="1:16" ht="15.75" thickBot="1">
      <c r="A244" s="37">
        <f t="shared" si="62"/>
        <v>20</v>
      </c>
      <c r="B244" s="107" t="s">
        <v>504</v>
      </c>
      <c r="C244" s="107" t="s">
        <v>217</v>
      </c>
      <c r="D244" s="39" t="s">
        <v>326</v>
      </c>
      <c r="E244" s="39">
        <v>1.5</v>
      </c>
      <c r="F244" s="107">
        <v>1.5</v>
      </c>
      <c r="G244" s="39">
        <v>1</v>
      </c>
      <c r="H244" s="31">
        <v>8</v>
      </c>
      <c r="I244" s="124">
        <f t="shared" si="59"/>
        <v>6935</v>
      </c>
      <c r="J244" s="125">
        <v>0</v>
      </c>
      <c r="K244" s="34">
        <v>0</v>
      </c>
      <c r="L244" s="32">
        <f>J244*K244/1000</f>
        <v>0</v>
      </c>
      <c r="M244" s="33">
        <v>3250</v>
      </c>
      <c r="N244" s="31">
        <v>8</v>
      </c>
      <c r="O244" s="125">
        <f t="shared" si="60"/>
        <v>260</v>
      </c>
      <c r="P244" s="35">
        <f>+O244*M244/1000</f>
        <v>845</v>
      </c>
    </row>
    <row r="245" spans="1:16" ht="15.75" thickBot="1">
      <c r="A245" s="301" t="s">
        <v>262</v>
      </c>
      <c r="B245" s="302"/>
      <c r="C245" s="14" t="s">
        <v>322</v>
      </c>
      <c r="D245" s="14" t="s">
        <v>20</v>
      </c>
      <c r="E245" s="14" t="s">
        <v>20</v>
      </c>
      <c r="F245" s="14" t="s">
        <v>20</v>
      </c>
      <c r="G245" s="14">
        <f>SUM(G246:G261)</f>
        <v>16</v>
      </c>
      <c r="H245" s="14" t="s">
        <v>20</v>
      </c>
      <c r="I245" s="18">
        <f aca="true" t="shared" si="63" ref="I245:N245">+SUM(I246:I261)</f>
        <v>108360</v>
      </c>
      <c r="J245" s="18">
        <f t="shared" si="63"/>
        <v>149</v>
      </c>
      <c r="K245" s="18">
        <f t="shared" si="63"/>
        <v>25296</v>
      </c>
      <c r="L245" s="18">
        <f t="shared" si="63"/>
        <v>1902.504</v>
      </c>
      <c r="M245" s="18">
        <f t="shared" si="63"/>
        <v>48750</v>
      </c>
      <c r="N245" s="18">
        <f t="shared" si="63"/>
        <v>146.40000000000003</v>
      </c>
      <c r="O245" s="18">
        <f>+SUM(O246:O261)</f>
        <v>14248.75</v>
      </c>
      <c r="P245" s="20">
        <f>+SUM(P246:P261)</f>
        <v>46308.4375</v>
      </c>
    </row>
    <row r="246" spans="1:16" ht="15">
      <c r="A246" s="46">
        <v>1</v>
      </c>
      <c r="B246" s="311" t="s">
        <v>505</v>
      </c>
      <c r="C246" s="47" t="s">
        <v>33</v>
      </c>
      <c r="D246" s="47" t="s">
        <v>329</v>
      </c>
      <c r="E246" s="47">
        <v>1.5</v>
      </c>
      <c r="F246" s="47">
        <v>1.5</v>
      </c>
      <c r="G246" s="47">
        <v>1</v>
      </c>
      <c r="H246" s="23">
        <v>13</v>
      </c>
      <c r="I246" s="24">
        <v>7560</v>
      </c>
      <c r="J246" s="24">
        <v>100</v>
      </c>
      <c r="K246" s="24">
        <v>13000</v>
      </c>
      <c r="L246" s="70">
        <f aca="true" t="shared" si="64" ref="L246:L261">J246*K246/1000</f>
        <v>1300</v>
      </c>
      <c r="M246" s="71">
        <v>3250</v>
      </c>
      <c r="N246" s="71">
        <v>14</v>
      </c>
      <c r="O246" s="24">
        <f>925+197</f>
        <v>1122</v>
      </c>
      <c r="P246" s="72">
        <f>+O246*M246/1000</f>
        <v>3646.5</v>
      </c>
    </row>
    <row r="247" spans="1:16" ht="15">
      <c r="A247" s="29">
        <f>+A246+1</f>
        <v>2</v>
      </c>
      <c r="B247" s="309"/>
      <c r="C247" s="31" t="s">
        <v>264</v>
      </c>
      <c r="D247" s="39" t="s">
        <v>326</v>
      </c>
      <c r="E247" s="31">
        <v>1.5</v>
      </c>
      <c r="F247" s="31">
        <v>1.5</v>
      </c>
      <c r="G247" s="31">
        <v>1</v>
      </c>
      <c r="H247" s="31">
        <v>9</v>
      </c>
      <c r="I247" s="4">
        <v>6720</v>
      </c>
      <c r="J247" s="5">
        <v>49</v>
      </c>
      <c r="K247" s="5">
        <v>12296</v>
      </c>
      <c r="L247" s="6">
        <f t="shared" si="64"/>
        <v>602.504</v>
      </c>
      <c r="M247" s="7">
        <v>3250</v>
      </c>
      <c r="N247" s="8">
        <v>10.2</v>
      </c>
      <c r="O247" s="4">
        <f>516+234</f>
        <v>750</v>
      </c>
      <c r="P247" s="9">
        <f>+O247*M247/1000</f>
        <v>2437.5</v>
      </c>
    </row>
    <row r="248" spans="1:16" ht="15">
      <c r="A248" s="29">
        <f aca="true" t="shared" si="65" ref="A248:A261">+A247+1</f>
        <v>3</v>
      </c>
      <c r="B248" s="309"/>
      <c r="C248" s="31" t="s">
        <v>264</v>
      </c>
      <c r="D248" s="39" t="s">
        <v>326</v>
      </c>
      <c r="E248" s="31">
        <v>1.5</v>
      </c>
      <c r="F248" s="31">
        <v>1.5</v>
      </c>
      <c r="G248" s="31">
        <v>1</v>
      </c>
      <c r="H248" s="31">
        <v>9</v>
      </c>
      <c r="I248" s="4">
        <v>6720</v>
      </c>
      <c r="J248" s="5">
        <v>0</v>
      </c>
      <c r="K248" s="5">
        <v>0</v>
      </c>
      <c r="L248" s="6">
        <f t="shared" si="64"/>
        <v>0</v>
      </c>
      <c r="M248" s="7">
        <v>0</v>
      </c>
      <c r="N248" s="8">
        <v>0</v>
      </c>
      <c r="O248" s="4">
        <v>0</v>
      </c>
      <c r="P248" s="9">
        <f aca="true" t="shared" si="66" ref="P248:P261">+O248*M248/1000</f>
        <v>0</v>
      </c>
    </row>
    <row r="249" spans="1:16" ht="15">
      <c r="A249" s="29">
        <f t="shared" si="65"/>
        <v>4</v>
      </c>
      <c r="B249" s="36" t="s">
        <v>506</v>
      </c>
      <c r="C249" s="31" t="s">
        <v>42</v>
      </c>
      <c r="D249" s="39" t="s">
        <v>326</v>
      </c>
      <c r="E249" s="31">
        <v>1.5</v>
      </c>
      <c r="F249" s="31">
        <v>1.5</v>
      </c>
      <c r="G249" s="31">
        <v>1</v>
      </c>
      <c r="H249" s="31">
        <v>9</v>
      </c>
      <c r="I249" s="4">
        <v>6720</v>
      </c>
      <c r="J249" s="5">
        <v>0</v>
      </c>
      <c r="K249" s="5">
        <v>0</v>
      </c>
      <c r="L249" s="6">
        <f t="shared" si="64"/>
        <v>0</v>
      </c>
      <c r="M249" s="7">
        <v>3250</v>
      </c>
      <c r="N249" s="8">
        <v>9.4</v>
      </c>
      <c r="O249" s="4">
        <v>568</v>
      </c>
      <c r="P249" s="9">
        <f t="shared" si="66"/>
        <v>1846</v>
      </c>
    </row>
    <row r="250" spans="1:16" ht="15">
      <c r="A250" s="29">
        <f t="shared" si="65"/>
        <v>5</v>
      </c>
      <c r="B250" s="36" t="s">
        <v>507</v>
      </c>
      <c r="C250" s="31" t="s">
        <v>42</v>
      </c>
      <c r="D250" s="39" t="s">
        <v>326</v>
      </c>
      <c r="E250" s="31">
        <v>1.5</v>
      </c>
      <c r="F250" s="31">
        <v>1.5</v>
      </c>
      <c r="G250" s="31">
        <v>1</v>
      </c>
      <c r="H250" s="31">
        <v>9</v>
      </c>
      <c r="I250" s="4">
        <v>6720</v>
      </c>
      <c r="J250" s="5">
        <v>0</v>
      </c>
      <c r="K250" s="5">
        <v>0</v>
      </c>
      <c r="L250" s="6">
        <f t="shared" si="64"/>
        <v>0</v>
      </c>
      <c r="M250" s="7">
        <v>3250</v>
      </c>
      <c r="N250" s="8">
        <v>9.4</v>
      </c>
      <c r="O250" s="4">
        <v>600</v>
      </c>
      <c r="P250" s="9">
        <f t="shared" si="66"/>
        <v>1950</v>
      </c>
    </row>
    <row r="251" spans="1:16" ht="15">
      <c r="A251" s="29">
        <f t="shared" si="65"/>
        <v>6</v>
      </c>
      <c r="B251" s="36" t="s">
        <v>508</v>
      </c>
      <c r="C251" s="31" t="s">
        <v>42</v>
      </c>
      <c r="D251" s="39" t="s">
        <v>326</v>
      </c>
      <c r="E251" s="31">
        <v>1.5</v>
      </c>
      <c r="F251" s="31">
        <v>1.5</v>
      </c>
      <c r="G251" s="31">
        <v>1</v>
      </c>
      <c r="H251" s="31">
        <v>9</v>
      </c>
      <c r="I251" s="4">
        <v>6720</v>
      </c>
      <c r="J251" s="5">
        <v>0</v>
      </c>
      <c r="K251" s="5">
        <v>0</v>
      </c>
      <c r="L251" s="6">
        <f t="shared" si="64"/>
        <v>0</v>
      </c>
      <c r="M251" s="7">
        <v>3250</v>
      </c>
      <c r="N251" s="8">
        <v>9.4</v>
      </c>
      <c r="O251" s="4">
        <v>778</v>
      </c>
      <c r="P251" s="9">
        <f t="shared" si="66"/>
        <v>2528.5</v>
      </c>
    </row>
    <row r="252" spans="1:16" ht="15">
      <c r="A252" s="29">
        <f t="shared" si="65"/>
        <v>7</v>
      </c>
      <c r="B252" s="36" t="s">
        <v>509</v>
      </c>
      <c r="C252" s="31" t="s">
        <v>42</v>
      </c>
      <c r="D252" s="39" t="s">
        <v>326</v>
      </c>
      <c r="E252" s="36">
        <v>1.5</v>
      </c>
      <c r="F252" s="31">
        <v>1.5</v>
      </c>
      <c r="G252" s="36">
        <v>1</v>
      </c>
      <c r="H252" s="31">
        <v>9</v>
      </c>
      <c r="I252" s="4">
        <v>6720</v>
      </c>
      <c r="J252" s="5">
        <v>0</v>
      </c>
      <c r="K252" s="5">
        <v>0</v>
      </c>
      <c r="L252" s="6">
        <f t="shared" si="64"/>
        <v>0</v>
      </c>
      <c r="M252" s="7">
        <v>3250</v>
      </c>
      <c r="N252" s="8">
        <v>9.4</v>
      </c>
      <c r="O252" s="4">
        <v>1130</v>
      </c>
      <c r="P252" s="9">
        <f t="shared" si="66"/>
        <v>3672.5</v>
      </c>
    </row>
    <row r="253" spans="1:16" ht="15">
      <c r="A253" s="29">
        <f t="shared" si="65"/>
        <v>8</v>
      </c>
      <c r="B253" s="36" t="s">
        <v>510</v>
      </c>
      <c r="C253" s="31" t="s">
        <v>42</v>
      </c>
      <c r="D253" s="39" t="s">
        <v>326</v>
      </c>
      <c r="E253" s="36">
        <v>1.5</v>
      </c>
      <c r="F253" s="31">
        <v>1.5</v>
      </c>
      <c r="G253" s="36">
        <v>1</v>
      </c>
      <c r="H253" s="31">
        <v>9</v>
      </c>
      <c r="I253" s="4">
        <v>6720</v>
      </c>
      <c r="J253" s="5">
        <v>0</v>
      </c>
      <c r="K253" s="5">
        <v>0</v>
      </c>
      <c r="L253" s="6">
        <f t="shared" si="64"/>
        <v>0</v>
      </c>
      <c r="M253" s="7">
        <v>3250</v>
      </c>
      <c r="N253" s="8">
        <v>9.4</v>
      </c>
      <c r="O253" s="4">
        <v>325</v>
      </c>
      <c r="P253" s="9">
        <f t="shared" si="66"/>
        <v>1056.25</v>
      </c>
    </row>
    <row r="254" spans="1:16" ht="15">
      <c r="A254" s="29">
        <f t="shared" si="65"/>
        <v>9</v>
      </c>
      <c r="B254" s="36" t="s">
        <v>511</v>
      </c>
      <c r="C254" s="31" t="s">
        <v>42</v>
      </c>
      <c r="D254" s="39" t="s">
        <v>326</v>
      </c>
      <c r="E254" s="36">
        <v>1.5</v>
      </c>
      <c r="F254" s="31">
        <v>1.5</v>
      </c>
      <c r="G254" s="36">
        <v>1</v>
      </c>
      <c r="H254" s="31">
        <v>9</v>
      </c>
      <c r="I254" s="4">
        <v>6720</v>
      </c>
      <c r="J254" s="5">
        <v>0</v>
      </c>
      <c r="K254" s="5">
        <v>0</v>
      </c>
      <c r="L254" s="6">
        <f t="shared" si="64"/>
        <v>0</v>
      </c>
      <c r="M254" s="7">
        <v>3250</v>
      </c>
      <c r="N254" s="8">
        <v>9.4</v>
      </c>
      <c r="O254" s="4">
        <v>696</v>
      </c>
      <c r="P254" s="9">
        <f t="shared" si="66"/>
        <v>2262</v>
      </c>
    </row>
    <row r="255" spans="1:16" ht="15">
      <c r="A255" s="29">
        <f t="shared" si="65"/>
        <v>10</v>
      </c>
      <c r="B255" s="36" t="s">
        <v>512</v>
      </c>
      <c r="C255" s="31" t="s">
        <v>42</v>
      </c>
      <c r="D255" s="39" t="s">
        <v>326</v>
      </c>
      <c r="E255" s="36">
        <v>1.5</v>
      </c>
      <c r="F255" s="31">
        <v>1.5</v>
      </c>
      <c r="G255" s="36">
        <v>1</v>
      </c>
      <c r="H255" s="31">
        <v>9</v>
      </c>
      <c r="I255" s="4">
        <v>6720</v>
      </c>
      <c r="J255" s="5">
        <v>0</v>
      </c>
      <c r="K255" s="5">
        <v>0</v>
      </c>
      <c r="L255" s="6">
        <f t="shared" si="64"/>
        <v>0</v>
      </c>
      <c r="M255" s="7">
        <v>3250</v>
      </c>
      <c r="N255" s="8">
        <v>9.4</v>
      </c>
      <c r="O255" s="4">
        <v>790</v>
      </c>
      <c r="P255" s="9">
        <f t="shared" si="66"/>
        <v>2567.5</v>
      </c>
    </row>
    <row r="256" spans="1:16" ht="15">
      <c r="A256" s="29">
        <f t="shared" si="65"/>
        <v>11</v>
      </c>
      <c r="B256" s="36" t="s">
        <v>513</v>
      </c>
      <c r="C256" s="31" t="s">
        <v>42</v>
      </c>
      <c r="D256" s="39" t="s">
        <v>326</v>
      </c>
      <c r="E256" s="36">
        <v>1.5</v>
      </c>
      <c r="F256" s="31">
        <v>1.5</v>
      </c>
      <c r="G256" s="36">
        <v>1</v>
      </c>
      <c r="H256" s="31">
        <v>9</v>
      </c>
      <c r="I256" s="4">
        <v>6720</v>
      </c>
      <c r="J256" s="5">
        <v>0</v>
      </c>
      <c r="K256" s="5">
        <v>0</v>
      </c>
      <c r="L256" s="6">
        <f t="shared" si="64"/>
        <v>0</v>
      </c>
      <c r="M256" s="7">
        <v>3250</v>
      </c>
      <c r="N256" s="8">
        <v>9.4</v>
      </c>
      <c r="O256" s="4">
        <v>858</v>
      </c>
      <c r="P256" s="9">
        <f t="shared" si="66"/>
        <v>2788.5</v>
      </c>
    </row>
    <row r="257" spans="1:16" ht="15">
      <c r="A257" s="29">
        <f t="shared" si="65"/>
        <v>12</v>
      </c>
      <c r="B257" s="36" t="s">
        <v>514</v>
      </c>
      <c r="C257" s="31" t="s">
        <v>42</v>
      </c>
      <c r="D257" s="39" t="s">
        <v>326</v>
      </c>
      <c r="E257" s="36">
        <v>1.5</v>
      </c>
      <c r="F257" s="31">
        <v>1.5</v>
      </c>
      <c r="G257" s="36">
        <v>1</v>
      </c>
      <c r="H257" s="31">
        <v>9</v>
      </c>
      <c r="I257" s="4">
        <v>6720</v>
      </c>
      <c r="J257" s="5">
        <v>0</v>
      </c>
      <c r="K257" s="5">
        <v>0</v>
      </c>
      <c r="L257" s="6">
        <f t="shared" si="64"/>
        <v>0</v>
      </c>
      <c r="M257" s="7">
        <v>3250</v>
      </c>
      <c r="N257" s="8">
        <v>9.4</v>
      </c>
      <c r="O257" s="4">
        <v>714</v>
      </c>
      <c r="P257" s="9">
        <f t="shared" si="66"/>
        <v>2320.5</v>
      </c>
    </row>
    <row r="258" spans="1:16" ht="15">
      <c r="A258" s="29">
        <f t="shared" si="65"/>
        <v>13</v>
      </c>
      <c r="B258" s="36" t="s">
        <v>515</v>
      </c>
      <c r="C258" s="31" t="s">
        <v>42</v>
      </c>
      <c r="D258" s="39" t="s">
        <v>326</v>
      </c>
      <c r="E258" s="36">
        <v>1.5</v>
      </c>
      <c r="F258" s="31">
        <v>1.5</v>
      </c>
      <c r="G258" s="36">
        <v>1</v>
      </c>
      <c r="H258" s="31">
        <v>9</v>
      </c>
      <c r="I258" s="4">
        <v>6720</v>
      </c>
      <c r="J258" s="5">
        <v>0</v>
      </c>
      <c r="K258" s="5">
        <v>0</v>
      </c>
      <c r="L258" s="6">
        <f t="shared" si="64"/>
        <v>0</v>
      </c>
      <c r="M258" s="7">
        <v>3250</v>
      </c>
      <c r="N258" s="8">
        <v>9.4</v>
      </c>
      <c r="O258" s="4">
        <f>1164</f>
        <v>1164</v>
      </c>
      <c r="P258" s="9">
        <f t="shared" si="66"/>
        <v>3783</v>
      </c>
    </row>
    <row r="259" spans="1:16" ht="15">
      <c r="A259" s="29">
        <f t="shared" si="65"/>
        <v>14</v>
      </c>
      <c r="B259" s="36" t="s">
        <v>516</v>
      </c>
      <c r="C259" s="31" t="s">
        <v>42</v>
      </c>
      <c r="D259" s="39" t="s">
        <v>326</v>
      </c>
      <c r="E259" s="36">
        <v>1.5</v>
      </c>
      <c r="F259" s="31">
        <v>1.5</v>
      </c>
      <c r="G259" s="36">
        <v>1</v>
      </c>
      <c r="H259" s="31">
        <v>9</v>
      </c>
      <c r="I259" s="4">
        <v>6720</v>
      </c>
      <c r="J259" s="5">
        <v>0</v>
      </c>
      <c r="K259" s="5">
        <v>0</v>
      </c>
      <c r="L259" s="6">
        <f t="shared" si="64"/>
        <v>0</v>
      </c>
      <c r="M259" s="7">
        <v>3250</v>
      </c>
      <c r="N259" s="8">
        <v>9.4</v>
      </c>
      <c r="O259" s="4">
        <v>1299</v>
      </c>
      <c r="P259" s="9">
        <f t="shared" si="66"/>
        <v>4221.75</v>
      </c>
    </row>
    <row r="260" spans="1:16" ht="15">
      <c r="A260" s="29">
        <f t="shared" si="65"/>
        <v>15</v>
      </c>
      <c r="B260" s="36" t="s">
        <v>517</v>
      </c>
      <c r="C260" s="31" t="s">
        <v>42</v>
      </c>
      <c r="D260" s="39" t="s">
        <v>326</v>
      </c>
      <c r="E260" s="36">
        <v>1.5</v>
      </c>
      <c r="F260" s="31">
        <v>1.5</v>
      </c>
      <c r="G260" s="36">
        <v>1</v>
      </c>
      <c r="H260" s="31">
        <v>9</v>
      </c>
      <c r="I260" s="4">
        <v>6720</v>
      </c>
      <c r="J260" s="5">
        <v>0</v>
      </c>
      <c r="K260" s="5">
        <v>0</v>
      </c>
      <c r="L260" s="6">
        <f t="shared" si="64"/>
        <v>0</v>
      </c>
      <c r="M260" s="7">
        <v>3250</v>
      </c>
      <c r="N260" s="8">
        <v>9.4</v>
      </c>
      <c r="O260" s="4">
        <v>2804.75</v>
      </c>
      <c r="P260" s="9">
        <f t="shared" si="66"/>
        <v>9115.4375</v>
      </c>
    </row>
    <row r="261" spans="1:16" ht="15.75" thickBot="1">
      <c r="A261" s="37">
        <f t="shared" si="65"/>
        <v>16</v>
      </c>
      <c r="B261" s="39" t="s">
        <v>518</v>
      </c>
      <c r="C261" s="39" t="s">
        <v>42</v>
      </c>
      <c r="D261" s="39" t="s">
        <v>326</v>
      </c>
      <c r="E261" s="39">
        <v>1.5</v>
      </c>
      <c r="F261" s="40">
        <v>1.5</v>
      </c>
      <c r="G261" s="39">
        <v>1</v>
      </c>
      <c r="H261" s="76">
        <v>9</v>
      </c>
      <c r="I261" s="61">
        <v>6720</v>
      </c>
      <c r="J261" s="130">
        <v>0</v>
      </c>
      <c r="K261" s="130">
        <v>0</v>
      </c>
      <c r="L261" s="78">
        <f t="shared" si="64"/>
        <v>0</v>
      </c>
      <c r="M261" s="88">
        <v>3250</v>
      </c>
      <c r="N261" s="79">
        <v>9.4</v>
      </c>
      <c r="O261" s="61">
        <v>650</v>
      </c>
      <c r="P261" s="81">
        <f t="shared" si="66"/>
        <v>2112.5</v>
      </c>
    </row>
    <row r="262" spans="1:16" ht="15.75" thickBot="1">
      <c r="A262" s="301" t="s">
        <v>519</v>
      </c>
      <c r="B262" s="302"/>
      <c r="C262" s="14" t="s">
        <v>322</v>
      </c>
      <c r="D262" s="14" t="s">
        <v>20</v>
      </c>
      <c r="E262" s="14" t="s">
        <v>20</v>
      </c>
      <c r="F262" s="14" t="s">
        <v>20</v>
      </c>
      <c r="G262" s="14">
        <f>SUM(G263:G282)</f>
        <v>20</v>
      </c>
      <c r="H262" s="14" t="s">
        <v>20</v>
      </c>
      <c r="I262" s="18">
        <f aca="true" t="shared" si="67" ref="I262:N262">SUM(I263:I282)</f>
        <v>136195.4</v>
      </c>
      <c r="J262" s="18">
        <f t="shared" si="67"/>
        <v>3031.9966</v>
      </c>
      <c r="K262" s="18">
        <f t="shared" si="67"/>
        <v>37500</v>
      </c>
      <c r="L262" s="18">
        <f t="shared" si="67"/>
        <v>37899.957500000004</v>
      </c>
      <c r="M262" s="18">
        <f t="shared" si="67"/>
        <v>55250</v>
      </c>
      <c r="N262" s="18">
        <f t="shared" si="67"/>
        <v>189.39999999999998</v>
      </c>
      <c r="O262" s="18">
        <f>+SUM(O263:O282)</f>
        <v>22685.730370000005</v>
      </c>
      <c r="P262" s="20">
        <f>+SUM(P263:P282)</f>
        <v>73728.62370249999</v>
      </c>
    </row>
    <row r="263" spans="1:16" ht="15">
      <c r="A263" s="46">
        <v>1</v>
      </c>
      <c r="B263" s="311" t="s">
        <v>519</v>
      </c>
      <c r="C263" s="47" t="s">
        <v>280</v>
      </c>
      <c r="D263" s="47" t="s">
        <v>329</v>
      </c>
      <c r="E263" s="47">
        <v>1.5</v>
      </c>
      <c r="F263" s="47" t="s">
        <v>281</v>
      </c>
      <c r="G263" s="47">
        <v>1</v>
      </c>
      <c r="H263" s="47">
        <v>15.4</v>
      </c>
      <c r="I263" s="5">
        <f>7990*1</f>
        <v>7990</v>
      </c>
      <c r="J263" s="5">
        <f>I263*H263/100</f>
        <v>1230.46</v>
      </c>
      <c r="K263" s="5">
        <v>12500</v>
      </c>
      <c r="L263" s="89">
        <f>J263*K263/1000</f>
        <v>15380.75</v>
      </c>
      <c r="M263" s="7">
        <v>0</v>
      </c>
      <c r="N263" s="131">
        <v>0</v>
      </c>
      <c r="O263" s="5">
        <v>0</v>
      </c>
      <c r="P263" s="99">
        <f>+O263*M263/1000</f>
        <v>0</v>
      </c>
    </row>
    <row r="264" spans="1:16" ht="15">
      <c r="A264" s="29">
        <f>+A263+1</f>
        <v>2</v>
      </c>
      <c r="B264" s="309"/>
      <c r="C264" s="31" t="s">
        <v>282</v>
      </c>
      <c r="D264" s="39" t="s">
        <v>326</v>
      </c>
      <c r="E264" s="31">
        <v>1.5</v>
      </c>
      <c r="F264" s="31" t="s">
        <v>283</v>
      </c>
      <c r="G264" s="31">
        <v>1</v>
      </c>
      <c r="H264" s="31">
        <v>12.9</v>
      </c>
      <c r="I264" s="4">
        <f>6970.4*1</f>
        <v>6970.4</v>
      </c>
      <c r="J264" s="5">
        <f>I264*H264/100</f>
        <v>899.1816</v>
      </c>
      <c r="K264" s="4">
        <v>12500</v>
      </c>
      <c r="L264" s="6">
        <f aca="true" t="shared" si="68" ref="L264:L281">J264*K264/1000</f>
        <v>11239.77</v>
      </c>
      <c r="M264" s="7">
        <v>0</v>
      </c>
      <c r="N264" s="131">
        <v>0</v>
      </c>
      <c r="O264" s="5">
        <v>0</v>
      </c>
      <c r="P264" s="9">
        <f>+O264*M264/1000</f>
        <v>0</v>
      </c>
    </row>
    <row r="265" spans="1:16" ht="15">
      <c r="A265" s="29">
        <f aca="true" t="shared" si="69" ref="A265:A282">+A264+1</f>
        <v>3</v>
      </c>
      <c r="B265" s="309"/>
      <c r="C265" s="31" t="s">
        <v>282</v>
      </c>
      <c r="D265" s="39" t="s">
        <v>326</v>
      </c>
      <c r="E265" s="31">
        <v>1.5</v>
      </c>
      <c r="F265" s="31" t="s">
        <v>283</v>
      </c>
      <c r="G265" s="31">
        <v>1</v>
      </c>
      <c r="H265" s="31">
        <v>12.9</v>
      </c>
      <c r="I265" s="4">
        <f>6995*1</f>
        <v>6995</v>
      </c>
      <c r="J265" s="5">
        <f>I265*H265/100</f>
        <v>902.355</v>
      </c>
      <c r="K265" s="4">
        <v>12500</v>
      </c>
      <c r="L265" s="6">
        <f t="shared" si="68"/>
        <v>11279.4375</v>
      </c>
      <c r="M265" s="7">
        <v>0</v>
      </c>
      <c r="N265" s="131">
        <v>0</v>
      </c>
      <c r="O265" s="5">
        <v>0</v>
      </c>
      <c r="P265" s="9">
        <f aca="true" t="shared" si="70" ref="P265:P281">+O265*M265/1000</f>
        <v>0</v>
      </c>
    </row>
    <row r="266" spans="1:16" ht="15">
      <c r="A266" s="29">
        <f t="shared" si="69"/>
        <v>4</v>
      </c>
      <c r="B266" s="36" t="s">
        <v>520</v>
      </c>
      <c r="C266" s="36" t="s">
        <v>285</v>
      </c>
      <c r="D266" s="39" t="s">
        <v>326</v>
      </c>
      <c r="E266" s="36">
        <v>1.5</v>
      </c>
      <c r="F266" s="36" t="s">
        <v>283</v>
      </c>
      <c r="G266" s="36">
        <v>1</v>
      </c>
      <c r="H266" s="31">
        <v>10.9</v>
      </c>
      <c r="I266" s="4">
        <f aca="true" t="shared" si="71" ref="I266:I282">6720*1</f>
        <v>6720</v>
      </c>
      <c r="J266" s="4">
        <v>0</v>
      </c>
      <c r="K266" s="4">
        <v>0</v>
      </c>
      <c r="L266" s="6">
        <f t="shared" si="68"/>
        <v>0</v>
      </c>
      <c r="M266" s="8">
        <v>3250</v>
      </c>
      <c r="N266" s="2">
        <v>10</v>
      </c>
      <c r="O266" s="4">
        <f>221*2.7845</f>
        <v>615.3745</v>
      </c>
      <c r="P266" s="9">
        <f t="shared" si="70"/>
        <v>1999.967125</v>
      </c>
    </row>
    <row r="267" spans="1:16" ht="15">
      <c r="A267" s="29">
        <f t="shared" si="69"/>
        <v>5</v>
      </c>
      <c r="B267" s="36" t="s">
        <v>521</v>
      </c>
      <c r="C267" s="36" t="s">
        <v>287</v>
      </c>
      <c r="D267" s="39" t="s">
        <v>326</v>
      </c>
      <c r="E267" s="36">
        <v>1.5</v>
      </c>
      <c r="F267" s="36" t="s">
        <v>283</v>
      </c>
      <c r="G267" s="36">
        <v>1</v>
      </c>
      <c r="H267" s="31">
        <v>12.5</v>
      </c>
      <c r="I267" s="4">
        <f t="shared" si="71"/>
        <v>6720</v>
      </c>
      <c r="J267" s="4">
        <v>0</v>
      </c>
      <c r="K267" s="4">
        <v>0</v>
      </c>
      <c r="L267" s="6">
        <f t="shared" si="68"/>
        <v>0</v>
      </c>
      <c r="M267" s="8">
        <v>3250</v>
      </c>
      <c r="N267" s="2">
        <v>11</v>
      </c>
      <c r="O267" s="4">
        <f>221*7.647</f>
        <v>1689.987</v>
      </c>
      <c r="P267" s="9">
        <f t="shared" si="70"/>
        <v>5492.45775</v>
      </c>
    </row>
    <row r="268" spans="1:16" ht="15">
      <c r="A268" s="29">
        <f t="shared" si="69"/>
        <v>6</v>
      </c>
      <c r="B268" s="36" t="s">
        <v>522</v>
      </c>
      <c r="C268" s="36" t="s">
        <v>289</v>
      </c>
      <c r="D268" s="39" t="s">
        <v>326</v>
      </c>
      <c r="E268" s="36">
        <v>1.5</v>
      </c>
      <c r="F268" s="36" t="s">
        <v>111</v>
      </c>
      <c r="G268" s="36">
        <v>1</v>
      </c>
      <c r="H268" s="31">
        <v>12.9</v>
      </c>
      <c r="I268" s="4">
        <f t="shared" si="71"/>
        <v>6720</v>
      </c>
      <c r="J268" s="4">
        <v>0</v>
      </c>
      <c r="K268" s="4">
        <v>0</v>
      </c>
      <c r="L268" s="6">
        <f t="shared" si="68"/>
        <v>0</v>
      </c>
      <c r="M268" s="8">
        <v>3250</v>
      </c>
      <c r="N268" s="2">
        <v>13.2</v>
      </c>
      <c r="O268" s="4">
        <f>337*8.4912</f>
        <v>2861.5343999999996</v>
      </c>
      <c r="P268" s="9">
        <f t="shared" si="70"/>
        <v>9299.986799999999</v>
      </c>
    </row>
    <row r="269" spans="1:16" ht="15">
      <c r="A269" s="29">
        <f t="shared" si="69"/>
        <v>7</v>
      </c>
      <c r="B269" s="36" t="s">
        <v>523</v>
      </c>
      <c r="C269" s="36" t="s">
        <v>285</v>
      </c>
      <c r="D269" s="39" t="s">
        <v>326</v>
      </c>
      <c r="E269" s="36">
        <v>1.5</v>
      </c>
      <c r="F269" s="59" t="s">
        <v>283</v>
      </c>
      <c r="G269" s="36">
        <v>1</v>
      </c>
      <c r="H269" s="31">
        <v>10.9</v>
      </c>
      <c r="I269" s="4">
        <f t="shared" si="71"/>
        <v>6720</v>
      </c>
      <c r="J269" s="4">
        <v>0</v>
      </c>
      <c r="K269" s="4">
        <v>0</v>
      </c>
      <c r="L269" s="6">
        <f t="shared" si="68"/>
        <v>0</v>
      </c>
      <c r="M269" s="8">
        <v>3250</v>
      </c>
      <c r="N269" s="2">
        <v>10</v>
      </c>
      <c r="O269" s="4">
        <f>221*6.9419</f>
        <v>1534.1599</v>
      </c>
      <c r="P269" s="9">
        <f t="shared" si="70"/>
        <v>4986.0196750000005</v>
      </c>
    </row>
    <row r="270" spans="1:16" ht="15">
      <c r="A270" s="29">
        <f t="shared" si="69"/>
        <v>8</v>
      </c>
      <c r="B270" s="36" t="s">
        <v>524</v>
      </c>
      <c r="C270" s="36" t="s">
        <v>287</v>
      </c>
      <c r="D270" s="39" t="s">
        <v>326</v>
      </c>
      <c r="E270" s="36">
        <v>1.5</v>
      </c>
      <c r="F270" s="59" t="s">
        <v>283</v>
      </c>
      <c r="G270" s="36">
        <v>1</v>
      </c>
      <c r="H270" s="31">
        <v>12.5</v>
      </c>
      <c r="I270" s="4">
        <f t="shared" si="71"/>
        <v>6720</v>
      </c>
      <c r="J270" s="4">
        <v>0</v>
      </c>
      <c r="K270" s="4">
        <v>0</v>
      </c>
      <c r="L270" s="6">
        <f t="shared" si="68"/>
        <v>0</v>
      </c>
      <c r="M270" s="8">
        <v>3250</v>
      </c>
      <c r="N270" s="2">
        <v>11</v>
      </c>
      <c r="O270" s="4">
        <f>221*3.4807</f>
        <v>769.2347</v>
      </c>
      <c r="P270" s="9">
        <f t="shared" si="70"/>
        <v>2500.0127749999997</v>
      </c>
    </row>
    <row r="271" spans="1:16" ht="15">
      <c r="A271" s="29">
        <f t="shared" si="69"/>
        <v>9</v>
      </c>
      <c r="B271" s="36" t="s">
        <v>525</v>
      </c>
      <c r="C271" s="36" t="s">
        <v>287</v>
      </c>
      <c r="D271" s="39" t="s">
        <v>326</v>
      </c>
      <c r="E271" s="36">
        <v>1.5</v>
      </c>
      <c r="F271" s="36" t="s">
        <v>283</v>
      </c>
      <c r="G271" s="36">
        <v>1</v>
      </c>
      <c r="H271" s="31">
        <v>12.5</v>
      </c>
      <c r="I271" s="4">
        <f t="shared" si="71"/>
        <v>6720</v>
      </c>
      <c r="J271" s="4">
        <v>0</v>
      </c>
      <c r="K271" s="4">
        <v>0</v>
      </c>
      <c r="L271" s="6">
        <f t="shared" si="68"/>
        <v>0</v>
      </c>
      <c r="M271" s="8">
        <v>3250</v>
      </c>
      <c r="N271" s="2">
        <v>11</v>
      </c>
      <c r="O271" s="4">
        <f>221*6.9614</f>
        <v>1538.4694</v>
      </c>
      <c r="P271" s="9">
        <f t="shared" si="70"/>
        <v>5000.025549999999</v>
      </c>
    </row>
    <row r="272" spans="1:16" ht="15">
      <c r="A272" s="29">
        <f t="shared" si="69"/>
        <v>10</v>
      </c>
      <c r="B272" s="36" t="s">
        <v>526</v>
      </c>
      <c r="C272" s="36" t="s">
        <v>287</v>
      </c>
      <c r="D272" s="39" t="s">
        <v>326</v>
      </c>
      <c r="E272" s="36">
        <v>1.5</v>
      </c>
      <c r="F272" s="36" t="s">
        <v>294</v>
      </c>
      <c r="G272" s="36">
        <v>1</v>
      </c>
      <c r="H272" s="31">
        <v>12.5</v>
      </c>
      <c r="I272" s="4">
        <f t="shared" si="71"/>
        <v>6720</v>
      </c>
      <c r="J272" s="4">
        <v>0</v>
      </c>
      <c r="K272" s="4">
        <v>0</v>
      </c>
      <c r="L272" s="6">
        <f t="shared" si="68"/>
        <v>0</v>
      </c>
      <c r="M272" s="8">
        <v>3250</v>
      </c>
      <c r="N272" s="2">
        <v>11</v>
      </c>
      <c r="O272" s="4">
        <f>221*7.0999</f>
        <v>1569.0779</v>
      </c>
      <c r="P272" s="9">
        <f t="shared" si="70"/>
        <v>5099.503175</v>
      </c>
    </row>
    <row r="273" spans="1:16" ht="15">
      <c r="A273" s="29">
        <f t="shared" si="69"/>
        <v>11</v>
      </c>
      <c r="B273" s="36" t="s">
        <v>527</v>
      </c>
      <c r="C273" s="36" t="s">
        <v>296</v>
      </c>
      <c r="D273" s="39" t="s">
        <v>326</v>
      </c>
      <c r="E273" s="36">
        <v>1.5</v>
      </c>
      <c r="F273" s="36" t="s">
        <v>283</v>
      </c>
      <c r="G273" s="36">
        <v>1</v>
      </c>
      <c r="H273" s="31">
        <v>12.5</v>
      </c>
      <c r="I273" s="4">
        <f t="shared" si="71"/>
        <v>6720</v>
      </c>
      <c r="J273" s="4">
        <v>0</v>
      </c>
      <c r="K273" s="4">
        <v>0</v>
      </c>
      <c r="L273" s="6">
        <f t="shared" si="68"/>
        <v>0</v>
      </c>
      <c r="M273" s="8">
        <v>3250</v>
      </c>
      <c r="N273" s="2">
        <v>12</v>
      </c>
      <c r="O273" s="4">
        <f>221*5.102</f>
        <v>1127.5420000000001</v>
      </c>
      <c r="P273" s="9">
        <f t="shared" si="70"/>
        <v>3664.5115000000005</v>
      </c>
    </row>
    <row r="274" spans="1:16" ht="15">
      <c r="A274" s="29">
        <f t="shared" si="69"/>
        <v>12</v>
      </c>
      <c r="B274" s="36" t="s">
        <v>528</v>
      </c>
      <c r="C274" s="36" t="s">
        <v>287</v>
      </c>
      <c r="D274" s="39" t="s">
        <v>326</v>
      </c>
      <c r="E274" s="36">
        <v>1.5</v>
      </c>
      <c r="F274" s="36" t="s">
        <v>294</v>
      </c>
      <c r="G274" s="36">
        <v>1</v>
      </c>
      <c r="H274" s="31">
        <v>12.5</v>
      </c>
      <c r="I274" s="4">
        <f t="shared" si="71"/>
        <v>6720</v>
      </c>
      <c r="J274" s="4">
        <v>0</v>
      </c>
      <c r="K274" s="4">
        <v>0</v>
      </c>
      <c r="L274" s="6">
        <f t="shared" si="68"/>
        <v>0</v>
      </c>
      <c r="M274" s="8">
        <v>3250</v>
      </c>
      <c r="N274" s="2">
        <v>11</v>
      </c>
      <c r="O274" s="4">
        <f>221*3.477</f>
        <v>768.4169999999999</v>
      </c>
      <c r="P274" s="9">
        <f t="shared" si="70"/>
        <v>2497.3552499999996</v>
      </c>
    </row>
    <row r="275" spans="1:16" ht="15">
      <c r="A275" s="29">
        <f t="shared" si="69"/>
        <v>13</v>
      </c>
      <c r="B275" s="36" t="s">
        <v>529</v>
      </c>
      <c r="C275" s="36" t="s">
        <v>287</v>
      </c>
      <c r="D275" s="39" t="s">
        <v>326</v>
      </c>
      <c r="E275" s="36">
        <v>1.5</v>
      </c>
      <c r="F275" s="36" t="s">
        <v>294</v>
      </c>
      <c r="G275" s="36">
        <v>1</v>
      </c>
      <c r="H275" s="31">
        <v>12.5</v>
      </c>
      <c r="I275" s="4">
        <f t="shared" si="71"/>
        <v>6720</v>
      </c>
      <c r="J275" s="4">
        <v>0</v>
      </c>
      <c r="K275" s="4">
        <v>0</v>
      </c>
      <c r="L275" s="6">
        <f t="shared" si="68"/>
        <v>0</v>
      </c>
      <c r="M275" s="8">
        <v>3250</v>
      </c>
      <c r="N275" s="2">
        <v>11</v>
      </c>
      <c r="O275" s="4">
        <f>221*6.2702</f>
        <v>1385.7142</v>
      </c>
      <c r="P275" s="9">
        <f t="shared" si="70"/>
        <v>4503.57115</v>
      </c>
    </row>
    <row r="276" spans="1:16" ht="15">
      <c r="A276" s="29">
        <f t="shared" si="69"/>
        <v>14</v>
      </c>
      <c r="B276" s="36" t="s">
        <v>530</v>
      </c>
      <c r="C276" s="36" t="s">
        <v>285</v>
      </c>
      <c r="D276" s="39" t="s">
        <v>326</v>
      </c>
      <c r="E276" s="36">
        <v>1.5</v>
      </c>
      <c r="F276" s="36" t="s">
        <v>294</v>
      </c>
      <c r="G276" s="36">
        <v>1</v>
      </c>
      <c r="H276" s="31">
        <v>10.9</v>
      </c>
      <c r="I276" s="4">
        <f t="shared" si="71"/>
        <v>6720</v>
      </c>
      <c r="J276" s="4">
        <v>0</v>
      </c>
      <c r="K276" s="4">
        <v>0</v>
      </c>
      <c r="L276" s="6">
        <f t="shared" si="68"/>
        <v>0</v>
      </c>
      <c r="M276" s="8">
        <v>3250</v>
      </c>
      <c r="N276" s="2">
        <v>10</v>
      </c>
      <c r="O276" s="4">
        <f>221*3.4805</f>
        <v>769.1905</v>
      </c>
      <c r="P276" s="9">
        <f t="shared" si="70"/>
        <v>2499.869125</v>
      </c>
    </row>
    <row r="277" spans="1:16" ht="15">
      <c r="A277" s="29">
        <f t="shared" si="69"/>
        <v>15</v>
      </c>
      <c r="B277" s="36" t="s">
        <v>531</v>
      </c>
      <c r="C277" s="36" t="s">
        <v>296</v>
      </c>
      <c r="D277" s="39" t="s">
        <v>326</v>
      </c>
      <c r="E277" s="36">
        <v>1.5</v>
      </c>
      <c r="F277" s="36" t="s">
        <v>283</v>
      </c>
      <c r="G277" s="36">
        <v>1</v>
      </c>
      <c r="H277" s="31">
        <v>12.5</v>
      </c>
      <c r="I277" s="4">
        <f t="shared" si="71"/>
        <v>6720</v>
      </c>
      <c r="J277" s="4">
        <v>0</v>
      </c>
      <c r="K277" s="4">
        <v>0</v>
      </c>
      <c r="L277" s="6">
        <f t="shared" si="68"/>
        <v>0</v>
      </c>
      <c r="M277" s="8">
        <v>3250</v>
      </c>
      <c r="N277" s="2">
        <v>12</v>
      </c>
      <c r="O277" s="4">
        <f>221*3.4805</f>
        <v>769.1905</v>
      </c>
      <c r="P277" s="9">
        <f t="shared" si="70"/>
        <v>2499.869125</v>
      </c>
    </row>
    <row r="278" spans="1:16" ht="15">
      <c r="A278" s="29">
        <f t="shared" si="69"/>
        <v>16</v>
      </c>
      <c r="B278" s="36" t="s">
        <v>532</v>
      </c>
      <c r="C278" s="36" t="s">
        <v>289</v>
      </c>
      <c r="D278" s="39" t="s">
        <v>326</v>
      </c>
      <c r="E278" s="36">
        <v>1.5</v>
      </c>
      <c r="F278" s="36" t="s">
        <v>111</v>
      </c>
      <c r="G278" s="36">
        <v>1</v>
      </c>
      <c r="H278" s="31">
        <v>12.9</v>
      </c>
      <c r="I278" s="4">
        <f t="shared" si="71"/>
        <v>6720</v>
      </c>
      <c r="J278" s="4">
        <v>0</v>
      </c>
      <c r="K278" s="4">
        <v>0</v>
      </c>
      <c r="L278" s="6">
        <f t="shared" si="68"/>
        <v>0</v>
      </c>
      <c r="M278" s="8">
        <v>3250</v>
      </c>
      <c r="N278" s="2">
        <v>13.2</v>
      </c>
      <c r="O278" s="4">
        <f>337*6.46241</f>
        <v>2177.83217</v>
      </c>
      <c r="P278" s="9">
        <f t="shared" si="70"/>
        <v>7077.9545525</v>
      </c>
    </row>
    <row r="279" spans="1:16" ht="15">
      <c r="A279" s="29">
        <f t="shared" si="69"/>
        <v>17</v>
      </c>
      <c r="B279" s="36" t="s">
        <v>533</v>
      </c>
      <c r="C279" s="36" t="s">
        <v>287</v>
      </c>
      <c r="D279" s="39" t="s">
        <v>326</v>
      </c>
      <c r="E279" s="36">
        <v>1.5</v>
      </c>
      <c r="F279" s="36" t="s">
        <v>294</v>
      </c>
      <c r="G279" s="36">
        <v>1</v>
      </c>
      <c r="H279" s="31">
        <v>12.5</v>
      </c>
      <c r="I279" s="4">
        <f t="shared" si="71"/>
        <v>6720</v>
      </c>
      <c r="J279" s="4">
        <v>0</v>
      </c>
      <c r="K279" s="4">
        <v>0</v>
      </c>
      <c r="L279" s="6">
        <f t="shared" si="68"/>
        <v>0</v>
      </c>
      <c r="M279" s="8">
        <v>3250</v>
      </c>
      <c r="N279" s="2">
        <v>11</v>
      </c>
      <c r="O279" s="4">
        <f>221*9.0498</f>
        <v>2000.0058</v>
      </c>
      <c r="P279" s="9">
        <f t="shared" si="70"/>
        <v>6500.0188499999995</v>
      </c>
    </row>
    <row r="280" spans="1:16" ht="15">
      <c r="A280" s="29">
        <f t="shared" si="69"/>
        <v>18</v>
      </c>
      <c r="B280" s="36" t="s">
        <v>534</v>
      </c>
      <c r="C280" s="36" t="s">
        <v>287</v>
      </c>
      <c r="D280" s="39" t="s">
        <v>326</v>
      </c>
      <c r="E280" s="36">
        <v>1.5</v>
      </c>
      <c r="F280" s="36" t="s">
        <v>294</v>
      </c>
      <c r="G280" s="36">
        <v>1</v>
      </c>
      <c r="H280" s="31">
        <v>12.5</v>
      </c>
      <c r="I280" s="4">
        <f t="shared" si="71"/>
        <v>6720</v>
      </c>
      <c r="J280" s="4">
        <v>0</v>
      </c>
      <c r="K280" s="4">
        <v>0</v>
      </c>
      <c r="L280" s="6">
        <f t="shared" si="68"/>
        <v>0</v>
      </c>
      <c r="M280" s="8">
        <v>3250</v>
      </c>
      <c r="N280" s="2">
        <v>11</v>
      </c>
      <c r="O280" s="4">
        <f>221*4.1768</f>
        <v>923.0728</v>
      </c>
      <c r="P280" s="9">
        <f t="shared" si="70"/>
        <v>2999.9866</v>
      </c>
    </row>
    <row r="281" spans="1:16" ht="15">
      <c r="A281" s="29">
        <f t="shared" si="69"/>
        <v>19</v>
      </c>
      <c r="B281" s="36" t="s">
        <v>535</v>
      </c>
      <c r="C281" s="36" t="s">
        <v>287</v>
      </c>
      <c r="D281" s="39" t="s">
        <v>326</v>
      </c>
      <c r="E281" s="36">
        <v>1.5</v>
      </c>
      <c r="F281" s="36" t="s">
        <v>294</v>
      </c>
      <c r="G281" s="36">
        <v>1</v>
      </c>
      <c r="H281" s="31">
        <v>12.5</v>
      </c>
      <c r="I281" s="4">
        <f t="shared" si="71"/>
        <v>6720</v>
      </c>
      <c r="J281" s="4">
        <v>0</v>
      </c>
      <c r="K281" s="4">
        <v>0</v>
      </c>
      <c r="L281" s="6">
        <f t="shared" si="68"/>
        <v>0</v>
      </c>
      <c r="M281" s="8">
        <v>3250</v>
      </c>
      <c r="N281" s="2">
        <v>11</v>
      </c>
      <c r="O281" s="4">
        <f>221*6.4121</f>
        <v>1417.0741</v>
      </c>
      <c r="P281" s="9">
        <f t="shared" si="70"/>
        <v>4605.490825</v>
      </c>
    </row>
    <row r="282" spans="1:16" ht="15.75" thickBot="1">
      <c r="A282" s="37">
        <f t="shared" si="69"/>
        <v>20</v>
      </c>
      <c r="B282" s="39" t="s">
        <v>536</v>
      </c>
      <c r="C282" s="39" t="s">
        <v>285</v>
      </c>
      <c r="D282" s="39" t="s">
        <v>326</v>
      </c>
      <c r="E282" s="39">
        <v>1.5</v>
      </c>
      <c r="F282" s="39" t="s">
        <v>283</v>
      </c>
      <c r="G282" s="39">
        <v>1</v>
      </c>
      <c r="H282" s="40">
        <v>10.9</v>
      </c>
      <c r="I282" s="4">
        <f t="shared" si="71"/>
        <v>6720</v>
      </c>
      <c r="J282" s="4">
        <v>0</v>
      </c>
      <c r="K282" s="4">
        <v>0</v>
      </c>
      <c r="L282" s="95">
        <f>J282*K282/1000</f>
        <v>0</v>
      </c>
      <c r="M282" s="8">
        <v>3250</v>
      </c>
      <c r="N282" s="2">
        <v>10</v>
      </c>
      <c r="O282" s="4">
        <f>221*3.4835</f>
        <v>769.8534999999999</v>
      </c>
      <c r="P282" s="132">
        <f>+O282*M282/1000</f>
        <v>2502.023875</v>
      </c>
    </row>
    <row r="283" spans="1:16" ht="15.75" thickBot="1">
      <c r="A283" s="301" t="s">
        <v>306</v>
      </c>
      <c r="B283" s="302"/>
      <c r="C283" s="14" t="s">
        <v>322</v>
      </c>
      <c r="D283" s="14" t="s">
        <v>20</v>
      </c>
      <c r="E283" s="14" t="s">
        <v>20</v>
      </c>
      <c r="F283" s="14" t="s">
        <v>20</v>
      </c>
      <c r="G283" s="14">
        <f>SUM(G284:G285)</f>
        <v>2</v>
      </c>
      <c r="H283" s="14" t="s">
        <v>20</v>
      </c>
      <c r="I283" s="18">
        <f aca="true" t="shared" si="72" ref="I283:N283">SUM(I284:I285)</f>
        <v>4642</v>
      </c>
      <c r="J283" s="18">
        <f t="shared" si="72"/>
        <v>507</v>
      </c>
      <c r="K283" s="18">
        <f t="shared" si="72"/>
        <v>11000</v>
      </c>
      <c r="L283" s="18">
        <f t="shared" si="72"/>
        <v>5577</v>
      </c>
      <c r="M283" s="18">
        <f t="shared" si="72"/>
        <v>0</v>
      </c>
      <c r="N283" s="18">
        <f t="shared" si="72"/>
        <v>0</v>
      </c>
      <c r="O283" s="18">
        <f>+SUM(O284:O285)</f>
        <v>0</v>
      </c>
      <c r="P283" s="20">
        <f>+SUM(P284:P285)</f>
        <v>0</v>
      </c>
    </row>
    <row r="284" spans="1:16" ht="15">
      <c r="A284" s="46">
        <v>1</v>
      </c>
      <c r="B284" s="311" t="s">
        <v>537</v>
      </c>
      <c r="C284" s="47" t="s">
        <v>24</v>
      </c>
      <c r="D284" s="47" t="s">
        <v>329</v>
      </c>
      <c r="E284" s="47">
        <v>1.5</v>
      </c>
      <c r="F284" s="47">
        <v>2.5</v>
      </c>
      <c r="G284" s="47">
        <v>1</v>
      </c>
      <c r="H284" s="47">
        <v>12.5</v>
      </c>
      <c r="I284" s="5">
        <v>4642</v>
      </c>
      <c r="J284" s="5">
        <v>507</v>
      </c>
      <c r="K284" s="5">
        <v>11000</v>
      </c>
      <c r="L284" s="89">
        <f>J284*K284/1000</f>
        <v>5577</v>
      </c>
      <c r="M284" s="7">
        <v>0</v>
      </c>
      <c r="N284" s="7">
        <v>0</v>
      </c>
      <c r="O284" s="5">
        <v>0</v>
      </c>
      <c r="P284" s="99">
        <f>+O284*M284/1000</f>
        <v>0</v>
      </c>
    </row>
    <row r="285" spans="1:16" ht="15">
      <c r="A285" s="29">
        <f>+A284+1</f>
        <v>2</v>
      </c>
      <c r="B285" s="309"/>
      <c r="C285" s="31" t="s">
        <v>34</v>
      </c>
      <c r="D285" s="39" t="s">
        <v>326</v>
      </c>
      <c r="E285" s="31">
        <v>1.5</v>
      </c>
      <c r="F285" s="31">
        <v>1.5</v>
      </c>
      <c r="G285" s="31">
        <v>1</v>
      </c>
      <c r="H285" s="31">
        <v>10.5</v>
      </c>
      <c r="I285" s="4">
        <v>0</v>
      </c>
      <c r="J285" s="4">
        <v>0</v>
      </c>
      <c r="K285" s="4">
        <v>0</v>
      </c>
      <c r="L285" s="6">
        <f>J285*K285/1000</f>
        <v>0</v>
      </c>
      <c r="M285" s="8">
        <v>0</v>
      </c>
      <c r="N285" s="8">
        <v>0</v>
      </c>
      <c r="O285" s="4">
        <v>0</v>
      </c>
      <c r="P285" s="9">
        <f>+O285*M285/1000</f>
        <v>0</v>
      </c>
    </row>
  </sheetData>
  <mergeCells count="44">
    <mergeCell ref="B246:B248"/>
    <mergeCell ref="A262:B262"/>
    <mergeCell ref="B263:B265"/>
    <mergeCell ref="A283:B283"/>
    <mergeCell ref="B284:B285"/>
    <mergeCell ref="A245:B245"/>
    <mergeCell ref="B142:B144"/>
    <mergeCell ref="A160:B160"/>
    <mergeCell ref="B161:B163"/>
    <mergeCell ref="A164:A165"/>
    <mergeCell ref="B164:B165"/>
    <mergeCell ref="A177:B177"/>
    <mergeCell ref="B178:B179"/>
    <mergeCell ref="A192:B192"/>
    <mergeCell ref="A221:B221"/>
    <mergeCell ref="A222:A224"/>
    <mergeCell ref="B222:B224"/>
    <mergeCell ref="A237:A238"/>
    <mergeCell ref="B237:B238"/>
    <mergeCell ref="B193:B194"/>
    <mergeCell ref="B197:B201"/>
    <mergeCell ref="A2:P2"/>
    <mergeCell ref="D3:K3"/>
    <mergeCell ref="A6:P6"/>
    <mergeCell ref="A8:B8"/>
    <mergeCell ref="B9:B15"/>
    <mergeCell ref="A16:B16"/>
    <mergeCell ref="B17:B19"/>
    <mergeCell ref="A36:B36"/>
    <mergeCell ref="B37:B38"/>
    <mergeCell ref="A52:B52"/>
    <mergeCell ref="B53:B55"/>
    <mergeCell ref="A69:B69"/>
    <mergeCell ref="B70:B72"/>
    <mergeCell ref="A89:B89"/>
    <mergeCell ref="B90:B91"/>
    <mergeCell ref="A161:A163"/>
    <mergeCell ref="A167:A168"/>
    <mergeCell ref="B167:B168"/>
    <mergeCell ref="A103:B103"/>
    <mergeCell ref="B104:B106"/>
    <mergeCell ref="A121:B121"/>
    <mergeCell ref="B122:B124"/>
    <mergeCell ref="A141:B14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P285"/>
  <sheetViews>
    <sheetView workbookViewId="0" topLeftCell="B1">
      <selection activeCell="A3" sqref="A3"/>
    </sheetView>
  </sheetViews>
  <sheetFormatPr defaultColWidth="9.140625" defaultRowHeight="15"/>
  <cols>
    <col min="1" max="1" width="4.7109375" style="11" customWidth="1"/>
    <col min="2" max="2" width="31.00390625" style="11" customWidth="1"/>
    <col min="3" max="3" width="20.140625" style="11" customWidth="1"/>
    <col min="4" max="4" width="18.8515625" style="11" customWidth="1"/>
    <col min="5" max="6" width="11.8515625" style="11" customWidth="1"/>
    <col min="7" max="7" width="8.421875" style="11" customWidth="1"/>
    <col min="8" max="8" width="14.00390625" style="11" customWidth="1"/>
    <col min="9" max="9" width="13.421875" style="11" bestFit="1" customWidth="1"/>
    <col min="10" max="10" width="14.8515625" style="11" customWidth="1"/>
    <col min="11" max="11" width="10.28125" style="11" customWidth="1"/>
    <col min="12" max="12" width="13.8515625" style="11" customWidth="1"/>
    <col min="13" max="15" width="13.28125" style="11" customWidth="1"/>
    <col min="16" max="16" width="14.8515625" style="11" customWidth="1"/>
    <col min="17" max="16384" width="9.140625" style="11" customWidth="1"/>
  </cols>
  <sheetData>
    <row r="2" spans="1:16" ht="45" customHeight="1">
      <c r="A2" s="315" t="s">
        <v>1255</v>
      </c>
      <c r="B2" s="315"/>
      <c r="C2" s="315"/>
      <c r="D2" s="315"/>
      <c r="E2" s="315"/>
      <c r="F2" s="315"/>
      <c r="G2" s="315"/>
      <c r="H2" s="315"/>
      <c r="I2" s="315"/>
      <c r="J2" s="315"/>
      <c r="K2" s="315"/>
      <c r="L2" s="315"/>
      <c r="M2" s="315"/>
      <c r="N2" s="315"/>
      <c r="O2" s="315"/>
      <c r="P2" s="315"/>
    </row>
    <row r="3" spans="1:12" ht="15.75" thickBot="1">
      <c r="A3" s="12"/>
      <c r="B3" s="12"/>
      <c r="C3" s="12"/>
      <c r="D3" s="316"/>
      <c r="E3" s="316"/>
      <c r="F3" s="316"/>
      <c r="G3" s="316"/>
      <c r="H3" s="316"/>
      <c r="I3" s="316"/>
      <c r="J3" s="316"/>
      <c r="K3" s="316"/>
      <c r="L3" s="12"/>
    </row>
    <row r="4" spans="1:16" ht="60.75" thickBot="1">
      <c r="A4" s="13" t="s">
        <v>5</v>
      </c>
      <c r="B4" s="14" t="s">
        <v>538</v>
      </c>
      <c r="C4" s="14" t="s">
        <v>539</v>
      </c>
      <c r="D4" s="14" t="s">
        <v>540</v>
      </c>
      <c r="E4" s="14" t="s">
        <v>541</v>
      </c>
      <c r="F4" s="14" t="s">
        <v>542</v>
      </c>
      <c r="G4" s="14" t="s">
        <v>543</v>
      </c>
      <c r="H4" s="14" t="s">
        <v>544</v>
      </c>
      <c r="I4" s="14" t="s">
        <v>1102</v>
      </c>
      <c r="J4" s="14" t="s">
        <v>1103</v>
      </c>
      <c r="K4" s="14" t="s">
        <v>1104</v>
      </c>
      <c r="L4" s="15" t="s">
        <v>545</v>
      </c>
      <c r="M4" s="14" t="s">
        <v>546</v>
      </c>
      <c r="N4" s="16" t="s">
        <v>547</v>
      </c>
      <c r="O4" s="16" t="s">
        <v>548</v>
      </c>
      <c r="P4" s="16" t="s">
        <v>545</v>
      </c>
    </row>
    <row r="5" spans="1:16" ht="15.75" thickBot="1">
      <c r="A5" s="17">
        <v>1</v>
      </c>
      <c r="B5" s="14">
        <v>2</v>
      </c>
      <c r="C5" s="14">
        <v>3</v>
      </c>
      <c r="D5" s="14">
        <f>+C5+1</f>
        <v>4</v>
      </c>
      <c r="E5" s="14">
        <f aca="true" t="shared" si="0" ref="E5:M5">+D5+1</f>
        <v>5</v>
      </c>
      <c r="F5" s="14">
        <f t="shared" si="0"/>
        <v>6</v>
      </c>
      <c r="G5" s="14">
        <f t="shared" si="0"/>
        <v>7</v>
      </c>
      <c r="H5" s="14">
        <f t="shared" si="0"/>
        <v>8</v>
      </c>
      <c r="I5" s="14">
        <f>+H5+1</f>
        <v>9</v>
      </c>
      <c r="J5" s="14">
        <f t="shared" si="0"/>
        <v>10</v>
      </c>
      <c r="K5" s="14">
        <f t="shared" si="0"/>
        <v>11</v>
      </c>
      <c r="L5" s="14">
        <f t="shared" si="0"/>
        <v>12</v>
      </c>
      <c r="M5" s="14">
        <f t="shared" si="0"/>
        <v>13</v>
      </c>
      <c r="N5" s="14">
        <f>+M5+1</f>
        <v>14</v>
      </c>
      <c r="O5" s="14">
        <f>+N5+1</f>
        <v>15</v>
      </c>
      <c r="P5" s="16">
        <f>+O5+1</f>
        <v>16</v>
      </c>
    </row>
    <row r="6" spans="1:16" ht="15.75" thickBot="1">
      <c r="A6" s="301" t="s">
        <v>549</v>
      </c>
      <c r="B6" s="317"/>
      <c r="C6" s="317"/>
      <c r="D6" s="317"/>
      <c r="E6" s="317"/>
      <c r="F6" s="317"/>
      <c r="G6" s="317"/>
      <c r="H6" s="317"/>
      <c r="I6" s="317"/>
      <c r="J6" s="317"/>
      <c r="K6" s="317"/>
      <c r="L6" s="317"/>
      <c r="M6" s="317"/>
      <c r="N6" s="317"/>
      <c r="O6" s="317"/>
      <c r="P6" s="318"/>
    </row>
    <row r="7" spans="1:16" ht="15.75" thickBot="1">
      <c r="A7" s="17"/>
      <c r="B7" s="14" t="s">
        <v>4</v>
      </c>
      <c r="C7" s="14" t="s">
        <v>4</v>
      </c>
      <c r="D7" s="14" t="s">
        <v>20</v>
      </c>
      <c r="E7" s="14" t="s">
        <v>20</v>
      </c>
      <c r="F7" s="14" t="s">
        <v>20</v>
      </c>
      <c r="G7" s="14">
        <f>+G8</f>
        <v>7</v>
      </c>
      <c r="H7" s="14" t="s">
        <v>20</v>
      </c>
      <c r="I7" s="18">
        <f aca="true" t="shared" si="1" ref="I7:N7">+I8</f>
        <v>48135</v>
      </c>
      <c r="J7" s="18">
        <f t="shared" si="1"/>
        <v>6120</v>
      </c>
      <c r="K7" s="18">
        <f t="shared" si="1"/>
        <v>79350</v>
      </c>
      <c r="L7" s="18">
        <f t="shared" si="1"/>
        <v>70159.5</v>
      </c>
      <c r="M7" s="19">
        <f t="shared" si="1"/>
        <v>0</v>
      </c>
      <c r="N7" s="20">
        <f t="shared" si="1"/>
        <v>0</v>
      </c>
      <c r="O7" s="20">
        <f>+O8</f>
        <v>0</v>
      </c>
      <c r="P7" s="20">
        <f>+P8</f>
        <v>0</v>
      </c>
    </row>
    <row r="8" spans="1:16" ht="15.75" thickBot="1">
      <c r="A8" s="301" t="s">
        <v>550</v>
      </c>
      <c r="B8" s="302"/>
      <c r="C8" s="14" t="s">
        <v>3</v>
      </c>
      <c r="D8" s="14" t="s">
        <v>20</v>
      </c>
      <c r="E8" s="14" t="s">
        <v>20</v>
      </c>
      <c r="F8" s="14" t="s">
        <v>20</v>
      </c>
      <c r="G8" s="14">
        <f>SUM(G9:G15)</f>
        <v>7</v>
      </c>
      <c r="H8" s="14" t="s">
        <v>20</v>
      </c>
      <c r="I8" s="18">
        <f>SUM(I9:I15)</f>
        <v>48135</v>
      </c>
      <c r="J8" s="18">
        <f aca="true" t="shared" si="2" ref="J8:P8">SUM(J9:J15)</f>
        <v>6120</v>
      </c>
      <c r="K8" s="18">
        <f t="shared" si="2"/>
        <v>79350</v>
      </c>
      <c r="L8" s="18">
        <f t="shared" si="2"/>
        <v>70159.5</v>
      </c>
      <c r="M8" s="18">
        <f t="shared" si="2"/>
        <v>0</v>
      </c>
      <c r="N8" s="18">
        <f t="shared" si="2"/>
        <v>0</v>
      </c>
      <c r="O8" s="18">
        <f t="shared" si="2"/>
        <v>0</v>
      </c>
      <c r="P8" s="20">
        <f t="shared" si="2"/>
        <v>0</v>
      </c>
    </row>
    <row r="9" spans="1:16" ht="15">
      <c r="A9" s="21">
        <v>1</v>
      </c>
      <c r="B9" s="319" t="s">
        <v>550</v>
      </c>
      <c r="C9" s="22" t="s">
        <v>22</v>
      </c>
      <c r="D9" s="23" t="s">
        <v>551</v>
      </c>
      <c r="E9" s="23">
        <v>1.5</v>
      </c>
      <c r="F9" s="22">
        <v>4.6</v>
      </c>
      <c r="G9" s="23">
        <v>1</v>
      </c>
      <c r="H9" s="23">
        <v>15</v>
      </c>
      <c r="I9" s="24">
        <f>3042*3</f>
        <v>9126</v>
      </c>
      <c r="J9" s="24">
        <v>1350</v>
      </c>
      <c r="K9" s="24">
        <v>12750</v>
      </c>
      <c r="L9" s="25">
        <f>J9*K9/1000</f>
        <v>17212.5</v>
      </c>
      <c r="M9" s="26">
        <v>0</v>
      </c>
      <c r="N9" s="26">
        <v>0</v>
      </c>
      <c r="O9" s="27">
        <f aca="true" t="shared" si="3" ref="O9:O15">+M9*N9/100</f>
        <v>0</v>
      </c>
      <c r="P9" s="28">
        <f aca="true" t="shared" si="4" ref="P9:P15">+O9*M9/1000</f>
        <v>0</v>
      </c>
    </row>
    <row r="10" spans="1:16" ht="28.5">
      <c r="A10" s="29">
        <f aca="true" t="shared" si="5" ref="A10:A15">+A9+1</f>
        <v>2</v>
      </c>
      <c r="B10" s="320"/>
      <c r="C10" s="30" t="s">
        <v>24</v>
      </c>
      <c r="D10" s="31" t="s">
        <v>552</v>
      </c>
      <c r="E10" s="31">
        <v>1.5</v>
      </c>
      <c r="F10" s="31">
        <v>2.4</v>
      </c>
      <c r="G10" s="31">
        <v>1</v>
      </c>
      <c r="H10" s="31">
        <v>12.3</v>
      </c>
      <c r="I10" s="4">
        <f>2210*3</f>
        <v>6630</v>
      </c>
      <c r="J10" s="4">
        <v>953</v>
      </c>
      <c r="K10" s="4">
        <v>11100</v>
      </c>
      <c r="L10" s="32">
        <f aca="true" t="shared" si="6" ref="L10:L15">J10*K10/1000</f>
        <v>10578.3</v>
      </c>
      <c r="M10" s="33">
        <v>0</v>
      </c>
      <c r="N10" s="33">
        <v>0</v>
      </c>
      <c r="O10" s="34">
        <f t="shared" si="3"/>
        <v>0</v>
      </c>
      <c r="P10" s="35">
        <f t="shared" si="4"/>
        <v>0</v>
      </c>
    </row>
    <row r="11" spans="1:16" ht="15">
      <c r="A11" s="29">
        <f t="shared" si="5"/>
        <v>3</v>
      </c>
      <c r="B11" s="320"/>
      <c r="C11" s="30" t="s">
        <v>24</v>
      </c>
      <c r="D11" s="31" t="s">
        <v>553</v>
      </c>
      <c r="E11" s="31">
        <v>1.5</v>
      </c>
      <c r="F11" s="31">
        <v>2.4</v>
      </c>
      <c r="G11" s="31">
        <v>1</v>
      </c>
      <c r="H11" s="31">
        <v>12.3</v>
      </c>
      <c r="I11" s="4">
        <f>2210*3</f>
        <v>6630</v>
      </c>
      <c r="J11" s="4">
        <v>723</v>
      </c>
      <c r="K11" s="4">
        <v>11100</v>
      </c>
      <c r="L11" s="32">
        <f t="shared" si="6"/>
        <v>8025.3</v>
      </c>
      <c r="M11" s="33">
        <v>0</v>
      </c>
      <c r="N11" s="33">
        <v>0</v>
      </c>
      <c r="O11" s="34">
        <f t="shared" si="3"/>
        <v>0</v>
      </c>
      <c r="P11" s="35">
        <f t="shared" si="4"/>
        <v>0</v>
      </c>
    </row>
    <row r="12" spans="1:16" ht="15">
      <c r="A12" s="29">
        <f t="shared" si="5"/>
        <v>4</v>
      </c>
      <c r="B12" s="320"/>
      <c r="C12" s="30" t="s">
        <v>24</v>
      </c>
      <c r="D12" s="31" t="s">
        <v>553</v>
      </c>
      <c r="E12" s="36">
        <v>1.5</v>
      </c>
      <c r="F12" s="30">
        <v>2</v>
      </c>
      <c r="G12" s="36">
        <v>1</v>
      </c>
      <c r="H12" s="31">
        <v>12.3</v>
      </c>
      <c r="I12" s="4">
        <f>2210*3</f>
        <v>6630</v>
      </c>
      <c r="J12" s="4">
        <v>870</v>
      </c>
      <c r="K12" s="4">
        <v>11100</v>
      </c>
      <c r="L12" s="32">
        <f t="shared" si="6"/>
        <v>9657</v>
      </c>
      <c r="M12" s="33">
        <v>0</v>
      </c>
      <c r="N12" s="33">
        <v>0</v>
      </c>
      <c r="O12" s="34">
        <f t="shared" si="3"/>
        <v>0</v>
      </c>
      <c r="P12" s="35">
        <f t="shared" si="4"/>
        <v>0</v>
      </c>
    </row>
    <row r="13" spans="1:16" ht="15">
      <c r="A13" s="29">
        <f t="shared" si="5"/>
        <v>5</v>
      </c>
      <c r="B13" s="320"/>
      <c r="C13" s="30" t="s">
        <v>24</v>
      </c>
      <c r="D13" s="31" t="s">
        <v>553</v>
      </c>
      <c r="E13" s="36">
        <v>1.5</v>
      </c>
      <c r="F13" s="30">
        <v>2</v>
      </c>
      <c r="G13" s="36">
        <v>1</v>
      </c>
      <c r="H13" s="31">
        <v>12.3</v>
      </c>
      <c r="I13" s="4">
        <f>2210*3</f>
        <v>6630</v>
      </c>
      <c r="J13" s="4">
        <v>716</v>
      </c>
      <c r="K13" s="4">
        <v>11100</v>
      </c>
      <c r="L13" s="32">
        <f t="shared" si="6"/>
        <v>7947.6</v>
      </c>
      <c r="M13" s="33">
        <v>0</v>
      </c>
      <c r="N13" s="33">
        <v>0</v>
      </c>
      <c r="O13" s="34">
        <f t="shared" si="3"/>
        <v>0</v>
      </c>
      <c r="P13" s="35">
        <f t="shared" si="4"/>
        <v>0</v>
      </c>
    </row>
    <row r="14" spans="1:16" ht="15">
      <c r="A14" s="29">
        <f t="shared" si="5"/>
        <v>6</v>
      </c>
      <c r="B14" s="320"/>
      <c r="C14" s="30" t="s">
        <v>24</v>
      </c>
      <c r="D14" s="31" t="s">
        <v>553</v>
      </c>
      <c r="E14" s="36">
        <v>1.5</v>
      </c>
      <c r="F14" s="30">
        <v>2</v>
      </c>
      <c r="G14" s="36">
        <v>1</v>
      </c>
      <c r="H14" s="31">
        <v>12.3</v>
      </c>
      <c r="I14" s="4">
        <f>2210*3</f>
        <v>6630</v>
      </c>
      <c r="J14" s="4">
        <v>896</v>
      </c>
      <c r="K14" s="4">
        <v>11100</v>
      </c>
      <c r="L14" s="32">
        <f t="shared" si="6"/>
        <v>9945.6</v>
      </c>
      <c r="M14" s="33">
        <v>0</v>
      </c>
      <c r="N14" s="33">
        <v>0</v>
      </c>
      <c r="O14" s="34">
        <f t="shared" si="3"/>
        <v>0</v>
      </c>
      <c r="P14" s="35">
        <f t="shared" si="4"/>
        <v>0</v>
      </c>
    </row>
    <row r="15" spans="1:16" ht="15.75" thickBot="1">
      <c r="A15" s="37">
        <f t="shared" si="5"/>
        <v>7</v>
      </c>
      <c r="B15" s="321"/>
      <c r="C15" s="38" t="s">
        <v>27</v>
      </c>
      <c r="D15" s="39" t="s">
        <v>554</v>
      </c>
      <c r="E15" s="39">
        <v>1.5</v>
      </c>
      <c r="F15" s="39">
        <v>1.5</v>
      </c>
      <c r="G15" s="39">
        <v>1</v>
      </c>
      <c r="H15" s="40">
        <v>10.5</v>
      </c>
      <c r="I15" s="41">
        <f>1953*3</f>
        <v>5859</v>
      </c>
      <c r="J15" s="41">
        <v>612</v>
      </c>
      <c r="K15" s="4">
        <v>11100</v>
      </c>
      <c r="L15" s="42">
        <f t="shared" si="6"/>
        <v>6793.2</v>
      </c>
      <c r="M15" s="43">
        <v>0</v>
      </c>
      <c r="N15" s="43">
        <v>0</v>
      </c>
      <c r="O15" s="44">
        <f t="shared" si="3"/>
        <v>0</v>
      </c>
      <c r="P15" s="45">
        <f t="shared" si="4"/>
        <v>0</v>
      </c>
    </row>
    <row r="16" spans="1:16" ht="15.75" thickBot="1">
      <c r="A16" s="301" t="s">
        <v>327</v>
      </c>
      <c r="B16" s="302"/>
      <c r="C16" s="14" t="s">
        <v>3</v>
      </c>
      <c r="D16" s="14" t="s">
        <v>20</v>
      </c>
      <c r="E16" s="14" t="s">
        <v>20</v>
      </c>
      <c r="F16" s="14" t="s">
        <v>20</v>
      </c>
      <c r="G16" s="14">
        <f>SUM(G17:G35)</f>
        <v>19</v>
      </c>
      <c r="H16" s="14" t="s">
        <v>20</v>
      </c>
      <c r="I16" s="18">
        <f aca="true" t="shared" si="7" ref="I16:P16">SUM(I17:I35)</f>
        <v>122752</v>
      </c>
      <c r="J16" s="18">
        <f t="shared" si="7"/>
        <v>1924.57</v>
      </c>
      <c r="K16" s="18">
        <f t="shared" si="7"/>
        <v>21000</v>
      </c>
      <c r="L16" s="18">
        <f t="shared" si="7"/>
        <v>20202</v>
      </c>
      <c r="M16" s="18">
        <f t="shared" si="7"/>
        <v>52000</v>
      </c>
      <c r="N16" s="18">
        <f t="shared" si="7"/>
        <v>153</v>
      </c>
      <c r="O16" s="18">
        <f t="shared" si="7"/>
        <v>12840</v>
      </c>
      <c r="P16" s="20">
        <f t="shared" si="7"/>
        <v>41730</v>
      </c>
    </row>
    <row r="17" spans="1:16" ht="15">
      <c r="A17" s="46">
        <v>1</v>
      </c>
      <c r="B17" s="311" t="s">
        <v>555</v>
      </c>
      <c r="C17" s="47" t="s">
        <v>31</v>
      </c>
      <c r="D17" s="47" t="s">
        <v>556</v>
      </c>
      <c r="E17" s="47">
        <v>1.5</v>
      </c>
      <c r="F17" s="47">
        <v>3.6</v>
      </c>
      <c r="G17" s="48">
        <v>1</v>
      </c>
      <c r="H17" s="21">
        <v>14</v>
      </c>
      <c r="I17" s="24">
        <v>7560</v>
      </c>
      <c r="J17" s="49">
        <v>984</v>
      </c>
      <c r="K17" s="24">
        <v>10500</v>
      </c>
      <c r="L17" s="50">
        <f>J17*K17/1000</f>
        <v>10332</v>
      </c>
      <c r="M17" s="51">
        <v>0</v>
      </c>
      <c r="N17" s="51">
        <v>0</v>
      </c>
      <c r="O17" s="24">
        <v>0</v>
      </c>
      <c r="P17" s="52">
        <f>+O17*M17/1000</f>
        <v>0</v>
      </c>
    </row>
    <row r="18" spans="1:16" ht="15">
      <c r="A18" s="29">
        <f>+A17+1</f>
        <v>2</v>
      </c>
      <c r="B18" s="309"/>
      <c r="C18" s="31" t="s">
        <v>33</v>
      </c>
      <c r="D18" s="39" t="s">
        <v>554</v>
      </c>
      <c r="E18" s="31">
        <v>1.5</v>
      </c>
      <c r="F18" s="31">
        <v>2.4</v>
      </c>
      <c r="G18" s="53">
        <v>1</v>
      </c>
      <c r="H18" s="29">
        <v>13.8</v>
      </c>
      <c r="I18" s="4">
        <v>6776</v>
      </c>
      <c r="J18" s="54">
        <v>940</v>
      </c>
      <c r="K18" s="5">
        <v>10500</v>
      </c>
      <c r="L18" s="55">
        <f aca="true" t="shared" si="8" ref="L18:L34">J18*K18/1000</f>
        <v>9870</v>
      </c>
      <c r="M18" s="56">
        <v>0</v>
      </c>
      <c r="N18" s="56">
        <v>0</v>
      </c>
      <c r="O18" s="4">
        <v>0</v>
      </c>
      <c r="P18" s="57">
        <f>+O18*M18/1000</f>
        <v>0</v>
      </c>
    </row>
    <row r="19" spans="1:16" ht="15">
      <c r="A19" s="29">
        <f aca="true" t="shared" si="9" ref="A19:A35">+A18+1</f>
        <v>3</v>
      </c>
      <c r="B19" s="309"/>
      <c r="C19" s="31" t="s">
        <v>34</v>
      </c>
      <c r="D19" s="39" t="s">
        <v>554</v>
      </c>
      <c r="E19" s="31">
        <v>1.5</v>
      </c>
      <c r="F19" s="31">
        <v>1.5</v>
      </c>
      <c r="G19" s="53">
        <v>1</v>
      </c>
      <c r="H19" s="29">
        <v>9.5</v>
      </c>
      <c r="I19" s="4">
        <v>0</v>
      </c>
      <c r="J19" s="4">
        <v>0</v>
      </c>
      <c r="K19" s="4">
        <v>0</v>
      </c>
      <c r="L19" s="55">
        <f t="shared" si="8"/>
        <v>0</v>
      </c>
      <c r="M19" s="56">
        <v>0</v>
      </c>
      <c r="N19" s="56">
        <v>9</v>
      </c>
      <c r="O19" s="4">
        <v>0</v>
      </c>
      <c r="P19" s="57">
        <f aca="true" t="shared" si="10" ref="P19:P34">+O19*M19/1000</f>
        <v>0</v>
      </c>
    </row>
    <row r="20" spans="1:16" ht="15">
      <c r="A20" s="29">
        <f t="shared" si="9"/>
        <v>4</v>
      </c>
      <c r="B20" s="36" t="s">
        <v>557</v>
      </c>
      <c r="C20" s="36" t="s">
        <v>34</v>
      </c>
      <c r="D20" s="39" t="s">
        <v>554</v>
      </c>
      <c r="E20" s="36">
        <v>1.5</v>
      </c>
      <c r="F20" s="36">
        <v>1.5</v>
      </c>
      <c r="G20" s="58">
        <v>1</v>
      </c>
      <c r="H20" s="29">
        <v>9.5</v>
      </c>
      <c r="I20" s="4">
        <v>6776</v>
      </c>
      <c r="J20" s="4">
        <v>0</v>
      </c>
      <c r="K20" s="4">
        <v>0</v>
      </c>
      <c r="L20" s="55">
        <f t="shared" si="8"/>
        <v>0</v>
      </c>
      <c r="M20" s="56">
        <v>3250</v>
      </c>
      <c r="N20" s="56">
        <v>9</v>
      </c>
      <c r="O20" s="4">
        <v>912</v>
      </c>
      <c r="P20" s="57">
        <f>+O20*M20/1000</f>
        <v>2964</v>
      </c>
    </row>
    <row r="21" spans="1:16" ht="15">
      <c r="A21" s="29">
        <f t="shared" si="9"/>
        <v>5</v>
      </c>
      <c r="B21" s="36" t="s">
        <v>558</v>
      </c>
      <c r="C21" s="36" t="s">
        <v>37</v>
      </c>
      <c r="D21" s="39" t="s">
        <v>554</v>
      </c>
      <c r="E21" s="36">
        <v>1.5</v>
      </c>
      <c r="F21" s="36">
        <v>1.5</v>
      </c>
      <c r="G21" s="58">
        <v>1</v>
      </c>
      <c r="H21" s="29">
        <v>10</v>
      </c>
      <c r="I21" s="4">
        <v>6776</v>
      </c>
      <c r="J21" s="4">
        <v>0</v>
      </c>
      <c r="K21" s="4">
        <v>0</v>
      </c>
      <c r="L21" s="55">
        <f t="shared" si="8"/>
        <v>0</v>
      </c>
      <c r="M21" s="56">
        <v>3250</v>
      </c>
      <c r="N21" s="56">
        <v>9</v>
      </c>
      <c r="O21" s="4">
        <v>844</v>
      </c>
      <c r="P21" s="57">
        <f t="shared" si="10"/>
        <v>2743</v>
      </c>
    </row>
    <row r="22" spans="1:16" ht="15">
      <c r="A22" s="29">
        <v>6</v>
      </c>
      <c r="B22" s="36" t="s">
        <v>559</v>
      </c>
      <c r="C22" s="36" t="s">
        <v>40</v>
      </c>
      <c r="D22" s="39" t="s">
        <v>554</v>
      </c>
      <c r="E22" s="36">
        <v>1.5</v>
      </c>
      <c r="F22" s="59">
        <v>2</v>
      </c>
      <c r="G22" s="58">
        <v>1</v>
      </c>
      <c r="H22" s="29">
        <v>12.3</v>
      </c>
      <c r="I22" s="4">
        <v>6776</v>
      </c>
      <c r="J22" s="4">
        <v>0</v>
      </c>
      <c r="K22" s="4">
        <v>0</v>
      </c>
      <c r="L22" s="55">
        <f t="shared" si="8"/>
        <v>0</v>
      </c>
      <c r="M22" s="56">
        <v>3250</v>
      </c>
      <c r="N22" s="56">
        <v>9</v>
      </c>
      <c r="O22" s="4">
        <v>890</v>
      </c>
      <c r="P22" s="57">
        <f>+O22*M22/1000</f>
        <v>2892.5</v>
      </c>
    </row>
    <row r="23" spans="1:16" ht="15">
      <c r="A23" s="29">
        <f t="shared" si="9"/>
        <v>7</v>
      </c>
      <c r="B23" s="36" t="s">
        <v>560</v>
      </c>
      <c r="C23" s="36" t="s">
        <v>42</v>
      </c>
      <c r="D23" s="39" t="s">
        <v>554</v>
      </c>
      <c r="E23" s="36">
        <v>1.5</v>
      </c>
      <c r="F23" s="36">
        <v>1.5</v>
      </c>
      <c r="G23" s="58">
        <v>1</v>
      </c>
      <c r="H23" s="29">
        <v>9.3</v>
      </c>
      <c r="I23" s="4">
        <v>6776</v>
      </c>
      <c r="J23" s="4">
        <v>0</v>
      </c>
      <c r="K23" s="4">
        <v>0</v>
      </c>
      <c r="L23" s="55">
        <f t="shared" si="8"/>
        <v>0</v>
      </c>
      <c r="M23" s="56">
        <v>3250</v>
      </c>
      <c r="N23" s="56">
        <v>9</v>
      </c>
      <c r="O23" s="4">
        <v>880</v>
      </c>
      <c r="P23" s="57">
        <f t="shared" si="10"/>
        <v>2860</v>
      </c>
    </row>
    <row r="24" spans="1:16" ht="15">
      <c r="A24" s="29">
        <f t="shared" si="9"/>
        <v>8</v>
      </c>
      <c r="B24" s="36" t="s">
        <v>561</v>
      </c>
      <c r="C24" s="36" t="s">
        <v>42</v>
      </c>
      <c r="D24" s="39" t="s">
        <v>554</v>
      </c>
      <c r="E24" s="36">
        <v>1.5</v>
      </c>
      <c r="F24" s="36">
        <v>1.5</v>
      </c>
      <c r="G24" s="58">
        <v>1</v>
      </c>
      <c r="H24" s="29">
        <v>9.3</v>
      </c>
      <c r="I24" s="4">
        <v>6776</v>
      </c>
      <c r="J24" s="4">
        <v>0</v>
      </c>
      <c r="K24" s="4">
        <v>0</v>
      </c>
      <c r="L24" s="55">
        <f t="shared" si="8"/>
        <v>0</v>
      </c>
      <c r="M24" s="56">
        <v>3250</v>
      </c>
      <c r="N24" s="56">
        <v>9</v>
      </c>
      <c r="O24" s="4">
        <v>922</v>
      </c>
      <c r="P24" s="57">
        <f t="shared" si="10"/>
        <v>2996.5</v>
      </c>
    </row>
    <row r="25" spans="1:16" ht="15">
      <c r="A25" s="29">
        <f t="shared" si="9"/>
        <v>9</v>
      </c>
      <c r="B25" s="36" t="s">
        <v>562</v>
      </c>
      <c r="C25" s="36" t="s">
        <v>42</v>
      </c>
      <c r="D25" s="39" t="s">
        <v>554</v>
      </c>
      <c r="E25" s="36">
        <v>1.5</v>
      </c>
      <c r="F25" s="36">
        <v>1.5</v>
      </c>
      <c r="G25" s="58">
        <v>1</v>
      </c>
      <c r="H25" s="29">
        <v>9.3</v>
      </c>
      <c r="I25" s="4">
        <v>6776</v>
      </c>
      <c r="J25" s="4">
        <v>0</v>
      </c>
      <c r="K25" s="4">
        <v>0</v>
      </c>
      <c r="L25" s="55">
        <f t="shared" si="8"/>
        <v>0</v>
      </c>
      <c r="M25" s="56">
        <v>3250</v>
      </c>
      <c r="N25" s="56">
        <v>9</v>
      </c>
      <c r="O25" s="4">
        <v>910</v>
      </c>
      <c r="P25" s="57">
        <f t="shared" si="10"/>
        <v>2957.5</v>
      </c>
    </row>
    <row r="26" spans="1:16" ht="15">
      <c r="A26" s="29">
        <f t="shared" si="9"/>
        <v>10</v>
      </c>
      <c r="B26" s="36" t="s">
        <v>563</v>
      </c>
      <c r="C26" s="36" t="s">
        <v>38</v>
      </c>
      <c r="D26" s="39" t="s">
        <v>554</v>
      </c>
      <c r="E26" s="36">
        <v>1.5</v>
      </c>
      <c r="F26" s="36">
        <v>1.6</v>
      </c>
      <c r="G26" s="58">
        <v>1</v>
      </c>
      <c r="H26" s="29">
        <v>8</v>
      </c>
      <c r="I26" s="4">
        <v>6776</v>
      </c>
      <c r="J26" s="4">
        <v>0</v>
      </c>
      <c r="K26" s="4">
        <v>0</v>
      </c>
      <c r="L26" s="55">
        <f t="shared" si="8"/>
        <v>0</v>
      </c>
      <c r="M26" s="56">
        <v>3250</v>
      </c>
      <c r="N26" s="56">
        <v>9</v>
      </c>
      <c r="O26" s="4">
        <v>880</v>
      </c>
      <c r="P26" s="57">
        <f t="shared" si="10"/>
        <v>2860</v>
      </c>
    </row>
    <row r="27" spans="1:16" ht="15">
      <c r="A27" s="29">
        <f t="shared" si="9"/>
        <v>11</v>
      </c>
      <c r="B27" s="36" t="s">
        <v>564</v>
      </c>
      <c r="C27" s="36" t="s">
        <v>42</v>
      </c>
      <c r="D27" s="39" t="s">
        <v>554</v>
      </c>
      <c r="E27" s="36">
        <v>1.5</v>
      </c>
      <c r="F27" s="36">
        <v>1.5</v>
      </c>
      <c r="G27" s="58">
        <v>1</v>
      </c>
      <c r="H27" s="29">
        <v>9.3</v>
      </c>
      <c r="I27" s="4">
        <v>6776</v>
      </c>
      <c r="J27" s="4">
        <v>0.57</v>
      </c>
      <c r="K27" s="4">
        <v>0</v>
      </c>
      <c r="L27" s="55">
        <f>J27*K27/1000</f>
        <v>0</v>
      </c>
      <c r="M27" s="56">
        <v>3250</v>
      </c>
      <c r="N27" s="56">
        <v>9</v>
      </c>
      <c r="O27" s="4">
        <v>811</v>
      </c>
      <c r="P27" s="57">
        <f t="shared" si="10"/>
        <v>2635.75</v>
      </c>
    </row>
    <row r="28" spans="1:16" ht="15">
      <c r="A28" s="29">
        <f t="shared" si="9"/>
        <v>12</v>
      </c>
      <c r="B28" s="36" t="s">
        <v>565</v>
      </c>
      <c r="C28" s="36" t="s">
        <v>42</v>
      </c>
      <c r="D28" s="39" t="s">
        <v>554</v>
      </c>
      <c r="E28" s="36">
        <v>1.5</v>
      </c>
      <c r="F28" s="36">
        <v>1.5</v>
      </c>
      <c r="G28" s="58">
        <v>1</v>
      </c>
      <c r="H28" s="29">
        <v>9.3</v>
      </c>
      <c r="I28" s="4">
        <v>6776</v>
      </c>
      <c r="J28" s="4">
        <v>0</v>
      </c>
      <c r="K28" s="4">
        <v>0</v>
      </c>
      <c r="L28" s="55">
        <f t="shared" si="8"/>
        <v>0</v>
      </c>
      <c r="M28" s="56">
        <v>3250</v>
      </c>
      <c r="N28" s="56">
        <v>9</v>
      </c>
      <c r="O28" s="4">
        <v>790</v>
      </c>
      <c r="P28" s="57">
        <f t="shared" si="10"/>
        <v>2567.5</v>
      </c>
    </row>
    <row r="29" spans="1:16" ht="15">
      <c r="A29" s="29">
        <f t="shared" si="9"/>
        <v>13</v>
      </c>
      <c r="B29" s="36" t="s">
        <v>566</v>
      </c>
      <c r="C29" s="36" t="s">
        <v>42</v>
      </c>
      <c r="D29" s="39" t="s">
        <v>554</v>
      </c>
      <c r="E29" s="36">
        <v>1.5</v>
      </c>
      <c r="F29" s="36">
        <v>1.5</v>
      </c>
      <c r="G29" s="58">
        <v>1</v>
      </c>
      <c r="H29" s="29">
        <v>9.3</v>
      </c>
      <c r="I29" s="4">
        <v>6776</v>
      </c>
      <c r="J29" s="4">
        <v>0</v>
      </c>
      <c r="K29" s="4">
        <v>0</v>
      </c>
      <c r="L29" s="55">
        <f t="shared" si="8"/>
        <v>0</v>
      </c>
      <c r="M29" s="56">
        <v>3250</v>
      </c>
      <c r="N29" s="56">
        <v>9</v>
      </c>
      <c r="O29" s="4">
        <v>799</v>
      </c>
      <c r="P29" s="57">
        <f t="shared" si="10"/>
        <v>2596.75</v>
      </c>
    </row>
    <row r="30" spans="1:16" ht="15">
      <c r="A30" s="29">
        <f t="shared" si="9"/>
        <v>14</v>
      </c>
      <c r="B30" s="36" t="s">
        <v>567</v>
      </c>
      <c r="C30" s="36" t="s">
        <v>38</v>
      </c>
      <c r="D30" s="39" t="s">
        <v>554</v>
      </c>
      <c r="E30" s="36">
        <v>1.5</v>
      </c>
      <c r="F30" s="36">
        <v>1.6</v>
      </c>
      <c r="G30" s="58">
        <v>1</v>
      </c>
      <c r="H30" s="29">
        <v>8</v>
      </c>
      <c r="I30" s="4">
        <v>6776</v>
      </c>
      <c r="J30" s="4">
        <v>0</v>
      </c>
      <c r="K30" s="4">
        <v>0</v>
      </c>
      <c r="L30" s="55">
        <f t="shared" si="8"/>
        <v>0</v>
      </c>
      <c r="M30" s="56">
        <v>3250</v>
      </c>
      <c r="N30" s="56">
        <v>9</v>
      </c>
      <c r="O30" s="4">
        <v>817</v>
      </c>
      <c r="P30" s="57">
        <f t="shared" si="10"/>
        <v>2655.25</v>
      </c>
    </row>
    <row r="31" spans="1:16" ht="15">
      <c r="A31" s="29">
        <f t="shared" si="9"/>
        <v>15</v>
      </c>
      <c r="B31" s="36" t="s">
        <v>568</v>
      </c>
      <c r="C31" s="36" t="s">
        <v>42</v>
      </c>
      <c r="D31" s="39" t="s">
        <v>554</v>
      </c>
      <c r="E31" s="36">
        <v>1.5</v>
      </c>
      <c r="F31" s="36">
        <v>1.5</v>
      </c>
      <c r="G31" s="58">
        <v>1</v>
      </c>
      <c r="H31" s="29">
        <v>9.3</v>
      </c>
      <c r="I31" s="4">
        <v>6776</v>
      </c>
      <c r="J31" s="4">
        <v>0</v>
      </c>
      <c r="K31" s="4">
        <v>0</v>
      </c>
      <c r="L31" s="55">
        <f t="shared" si="8"/>
        <v>0</v>
      </c>
      <c r="M31" s="56">
        <v>3250</v>
      </c>
      <c r="N31" s="56">
        <v>9</v>
      </c>
      <c r="O31" s="4">
        <v>866</v>
      </c>
      <c r="P31" s="57">
        <f t="shared" si="10"/>
        <v>2814.5</v>
      </c>
    </row>
    <row r="32" spans="1:16" ht="15">
      <c r="A32" s="29">
        <f t="shared" si="9"/>
        <v>16</v>
      </c>
      <c r="B32" s="36" t="s">
        <v>569</v>
      </c>
      <c r="C32" s="36" t="s">
        <v>34</v>
      </c>
      <c r="D32" s="39" t="s">
        <v>554</v>
      </c>
      <c r="E32" s="36">
        <v>1.5</v>
      </c>
      <c r="F32" s="36">
        <v>1.8</v>
      </c>
      <c r="G32" s="58">
        <v>1</v>
      </c>
      <c r="H32" s="29">
        <v>8.5</v>
      </c>
      <c r="I32" s="4">
        <v>6776</v>
      </c>
      <c r="J32" s="4">
        <v>0</v>
      </c>
      <c r="K32" s="4">
        <v>0</v>
      </c>
      <c r="L32" s="55">
        <f t="shared" si="8"/>
        <v>0</v>
      </c>
      <c r="M32" s="56">
        <v>3250</v>
      </c>
      <c r="N32" s="56">
        <v>9</v>
      </c>
      <c r="O32" s="4">
        <v>843</v>
      </c>
      <c r="P32" s="57">
        <f t="shared" si="10"/>
        <v>2739.75</v>
      </c>
    </row>
    <row r="33" spans="1:16" ht="15">
      <c r="A33" s="29">
        <f t="shared" si="9"/>
        <v>17</v>
      </c>
      <c r="B33" s="36" t="s">
        <v>570</v>
      </c>
      <c r="C33" s="36" t="s">
        <v>38</v>
      </c>
      <c r="D33" s="39" t="s">
        <v>554</v>
      </c>
      <c r="E33" s="36">
        <v>1.5</v>
      </c>
      <c r="F33" s="36">
        <v>1.6</v>
      </c>
      <c r="G33" s="58">
        <v>1</v>
      </c>
      <c r="H33" s="29">
        <v>9.3</v>
      </c>
      <c r="I33" s="4">
        <v>6776</v>
      </c>
      <c r="J33" s="4">
        <v>0</v>
      </c>
      <c r="K33" s="4">
        <v>0</v>
      </c>
      <c r="L33" s="55">
        <f t="shared" si="8"/>
        <v>0</v>
      </c>
      <c r="M33" s="56">
        <v>3250</v>
      </c>
      <c r="N33" s="56">
        <v>9</v>
      </c>
      <c r="O33" s="4">
        <v>0</v>
      </c>
      <c r="P33" s="57">
        <f t="shared" si="10"/>
        <v>0</v>
      </c>
    </row>
    <row r="34" spans="1:16" ht="15">
      <c r="A34" s="29">
        <f t="shared" si="9"/>
        <v>18</v>
      </c>
      <c r="B34" s="36" t="s">
        <v>571</v>
      </c>
      <c r="C34" s="36" t="s">
        <v>42</v>
      </c>
      <c r="D34" s="39" t="s">
        <v>554</v>
      </c>
      <c r="E34" s="36">
        <v>1.5</v>
      </c>
      <c r="F34" s="36">
        <v>1.5</v>
      </c>
      <c r="G34" s="58">
        <v>1</v>
      </c>
      <c r="H34" s="29">
        <v>9.3</v>
      </c>
      <c r="I34" s="4">
        <v>6776</v>
      </c>
      <c r="J34" s="4">
        <v>0</v>
      </c>
      <c r="K34" s="4">
        <v>0</v>
      </c>
      <c r="L34" s="55">
        <f t="shared" si="8"/>
        <v>0</v>
      </c>
      <c r="M34" s="56">
        <v>3250</v>
      </c>
      <c r="N34" s="56">
        <v>9</v>
      </c>
      <c r="O34" s="4">
        <v>827</v>
      </c>
      <c r="P34" s="57">
        <f t="shared" si="10"/>
        <v>2687.75</v>
      </c>
    </row>
    <row r="35" spans="1:16" ht="15.75" thickBot="1">
      <c r="A35" s="29">
        <f t="shared" si="9"/>
        <v>19</v>
      </c>
      <c r="B35" s="36" t="s">
        <v>572</v>
      </c>
      <c r="C35" s="36" t="s">
        <v>42</v>
      </c>
      <c r="D35" s="39" t="s">
        <v>554</v>
      </c>
      <c r="E35" s="36">
        <v>1.5</v>
      </c>
      <c r="F35" s="36">
        <v>1.5</v>
      </c>
      <c r="G35" s="58">
        <v>1</v>
      </c>
      <c r="H35" s="60">
        <v>9.3</v>
      </c>
      <c r="I35" s="61">
        <v>6776</v>
      </c>
      <c r="J35" s="61">
        <v>0</v>
      </c>
      <c r="K35" s="61">
        <v>0</v>
      </c>
      <c r="L35" s="62">
        <f>J35*K35/1000</f>
        <v>0</v>
      </c>
      <c r="M35" s="63">
        <v>3250</v>
      </c>
      <c r="N35" s="63">
        <v>9</v>
      </c>
      <c r="O35" s="61">
        <v>849</v>
      </c>
      <c r="P35" s="64">
        <f>+O35*M35/1000</f>
        <v>2759.25</v>
      </c>
    </row>
    <row r="36" spans="1:16" ht="15.75" thickBot="1">
      <c r="A36" s="303" t="s">
        <v>55</v>
      </c>
      <c r="B36" s="304"/>
      <c r="C36" s="65" t="s">
        <v>3</v>
      </c>
      <c r="D36" s="65" t="s">
        <v>20</v>
      </c>
      <c r="E36" s="65" t="s">
        <v>20</v>
      </c>
      <c r="F36" s="65" t="s">
        <v>20</v>
      </c>
      <c r="G36" s="65">
        <f>SUM(G37:G51)</f>
        <v>15</v>
      </c>
      <c r="H36" s="65" t="s">
        <v>20</v>
      </c>
      <c r="I36" s="66">
        <f aca="true" t="shared" si="11" ref="I36:P36">SUM(I37:I51)</f>
        <v>101640</v>
      </c>
      <c r="J36" s="66">
        <f t="shared" si="11"/>
        <v>2318.4</v>
      </c>
      <c r="K36" s="66">
        <f t="shared" si="11"/>
        <v>23600</v>
      </c>
      <c r="L36" s="67">
        <f t="shared" si="11"/>
        <v>27357.12</v>
      </c>
      <c r="M36" s="67">
        <f t="shared" si="11"/>
        <v>42250</v>
      </c>
      <c r="N36" s="68">
        <f t="shared" si="11"/>
        <v>136.95</v>
      </c>
      <c r="O36" s="66">
        <f t="shared" si="11"/>
        <v>9543</v>
      </c>
      <c r="P36" s="68">
        <f t="shared" si="11"/>
        <v>31014.75</v>
      </c>
    </row>
    <row r="37" spans="1:16" ht="15.75">
      <c r="A37" s="21">
        <v>1</v>
      </c>
      <c r="B37" s="308" t="s">
        <v>573</v>
      </c>
      <c r="C37" s="23" t="s">
        <v>1095</v>
      </c>
      <c r="D37" s="23" t="s">
        <v>556</v>
      </c>
      <c r="E37" s="23">
        <v>1.5</v>
      </c>
      <c r="F37" s="23">
        <v>3.6</v>
      </c>
      <c r="G37" s="23">
        <v>1</v>
      </c>
      <c r="H37" s="23">
        <v>20</v>
      </c>
      <c r="I37" s="69">
        <v>7560</v>
      </c>
      <c r="J37" s="24">
        <f>I37*H37/100</f>
        <v>1512</v>
      </c>
      <c r="K37" s="24">
        <v>11800</v>
      </c>
      <c r="L37" s="70">
        <f>J37*K37/1000</f>
        <v>17841.6</v>
      </c>
      <c r="M37" s="71">
        <v>0</v>
      </c>
      <c r="N37" s="71">
        <v>0</v>
      </c>
      <c r="O37" s="24">
        <v>0</v>
      </c>
      <c r="P37" s="72">
        <f>+O37*M37/1000</f>
        <v>0</v>
      </c>
    </row>
    <row r="38" spans="1:16" ht="15.75">
      <c r="A38" s="29">
        <f>+A37+1</f>
        <v>2</v>
      </c>
      <c r="B38" s="309"/>
      <c r="C38" s="31" t="s">
        <v>57</v>
      </c>
      <c r="D38" s="36" t="s">
        <v>554</v>
      </c>
      <c r="E38" s="31">
        <v>1.5</v>
      </c>
      <c r="F38" s="31">
        <v>1.5</v>
      </c>
      <c r="G38" s="31">
        <v>1</v>
      </c>
      <c r="H38" s="31">
        <v>12</v>
      </c>
      <c r="I38" s="73">
        <v>6720</v>
      </c>
      <c r="J38" s="4">
        <f>I38*H38/100</f>
        <v>806.4</v>
      </c>
      <c r="K38" s="4">
        <v>11800</v>
      </c>
      <c r="L38" s="6">
        <f aca="true" t="shared" si="12" ref="L38:L51">J38*K38/1000</f>
        <v>9515.52</v>
      </c>
      <c r="M38" s="8">
        <v>0</v>
      </c>
      <c r="N38" s="74">
        <v>0</v>
      </c>
      <c r="O38" s="4">
        <v>0</v>
      </c>
      <c r="P38" s="9">
        <f>+O38*M38/1000</f>
        <v>0</v>
      </c>
    </row>
    <row r="39" spans="1:16" ht="15.75">
      <c r="A39" s="29">
        <v>3</v>
      </c>
      <c r="B39" s="36" t="s">
        <v>574</v>
      </c>
      <c r="C39" s="31" t="s">
        <v>57</v>
      </c>
      <c r="D39" s="36" t="s">
        <v>554</v>
      </c>
      <c r="E39" s="31">
        <v>1.5</v>
      </c>
      <c r="F39" s="31">
        <v>1.5</v>
      </c>
      <c r="G39" s="31">
        <v>1</v>
      </c>
      <c r="H39" s="31">
        <v>12</v>
      </c>
      <c r="I39" s="73">
        <v>6720</v>
      </c>
      <c r="J39" s="4">
        <v>0</v>
      </c>
      <c r="K39" s="4">
        <v>0</v>
      </c>
      <c r="L39" s="6">
        <f t="shared" si="12"/>
        <v>0</v>
      </c>
      <c r="M39" s="8">
        <v>3250</v>
      </c>
      <c r="N39" s="74">
        <f aca="true" t="shared" si="13" ref="N39:N51">H39*1.1</f>
        <v>13.200000000000001</v>
      </c>
      <c r="O39" s="4">
        <f>325*3</f>
        <v>975</v>
      </c>
      <c r="P39" s="9">
        <f aca="true" t="shared" si="14" ref="P39:P51">+O39*M39/1000</f>
        <v>3168.75</v>
      </c>
    </row>
    <row r="40" spans="1:16" ht="15.75">
      <c r="A40" s="29">
        <v>4</v>
      </c>
      <c r="B40" s="36" t="s">
        <v>575</v>
      </c>
      <c r="C40" s="36" t="s">
        <v>60</v>
      </c>
      <c r="D40" s="36" t="s">
        <v>554</v>
      </c>
      <c r="E40" s="36">
        <v>1.5</v>
      </c>
      <c r="F40" s="36">
        <v>1.5</v>
      </c>
      <c r="G40" s="36">
        <v>1</v>
      </c>
      <c r="H40" s="31">
        <v>8.5</v>
      </c>
      <c r="I40" s="73">
        <v>6720</v>
      </c>
      <c r="J40" s="4">
        <v>0</v>
      </c>
      <c r="K40" s="4">
        <v>0</v>
      </c>
      <c r="L40" s="6">
        <f t="shared" si="12"/>
        <v>0</v>
      </c>
      <c r="M40" s="8">
        <v>3250</v>
      </c>
      <c r="N40" s="74">
        <f t="shared" si="13"/>
        <v>9.350000000000001</v>
      </c>
      <c r="O40" s="4">
        <f>209*3</f>
        <v>627</v>
      </c>
      <c r="P40" s="9">
        <f t="shared" si="14"/>
        <v>2037.75</v>
      </c>
    </row>
    <row r="41" spans="1:16" ht="15.75">
      <c r="A41" s="29">
        <f aca="true" t="shared" si="15" ref="A41:A51">+A40+1</f>
        <v>5</v>
      </c>
      <c r="B41" s="36" t="s">
        <v>576</v>
      </c>
      <c r="C41" s="31" t="s">
        <v>57</v>
      </c>
      <c r="D41" s="36" t="s">
        <v>554</v>
      </c>
      <c r="E41" s="36">
        <v>1.5</v>
      </c>
      <c r="F41" s="36">
        <v>1.5</v>
      </c>
      <c r="G41" s="36">
        <v>1</v>
      </c>
      <c r="H41" s="31">
        <v>12</v>
      </c>
      <c r="I41" s="73">
        <v>6720</v>
      </c>
      <c r="J41" s="4">
        <v>0</v>
      </c>
      <c r="K41" s="4">
        <v>0</v>
      </c>
      <c r="L41" s="6">
        <f t="shared" si="12"/>
        <v>0</v>
      </c>
      <c r="M41" s="8">
        <v>3250</v>
      </c>
      <c r="N41" s="74">
        <f>H41*1.1</f>
        <v>13.200000000000001</v>
      </c>
      <c r="O41" s="4">
        <f>325*3</f>
        <v>975</v>
      </c>
      <c r="P41" s="9">
        <f t="shared" si="14"/>
        <v>3168.75</v>
      </c>
    </row>
    <row r="42" spans="1:16" ht="15.75">
      <c r="A42" s="29">
        <f t="shared" si="15"/>
        <v>6</v>
      </c>
      <c r="B42" s="36" t="s">
        <v>577</v>
      </c>
      <c r="C42" s="36" t="s">
        <v>60</v>
      </c>
      <c r="D42" s="36" t="s">
        <v>554</v>
      </c>
      <c r="E42" s="36">
        <v>1.5</v>
      </c>
      <c r="F42" s="59">
        <v>1.5</v>
      </c>
      <c r="G42" s="36">
        <v>1</v>
      </c>
      <c r="H42" s="31">
        <v>8.5</v>
      </c>
      <c r="I42" s="73">
        <v>6720</v>
      </c>
      <c r="J42" s="4">
        <v>0</v>
      </c>
      <c r="K42" s="4">
        <v>0</v>
      </c>
      <c r="L42" s="6">
        <f t="shared" si="12"/>
        <v>0</v>
      </c>
      <c r="M42" s="8">
        <v>3250</v>
      </c>
      <c r="N42" s="74">
        <f t="shared" si="13"/>
        <v>9.350000000000001</v>
      </c>
      <c r="O42" s="4">
        <f aca="true" t="shared" si="16" ref="O42:O51">209*3</f>
        <v>627</v>
      </c>
      <c r="P42" s="9">
        <f t="shared" si="14"/>
        <v>2037.75</v>
      </c>
    </row>
    <row r="43" spans="1:16" ht="15.75">
      <c r="A43" s="29">
        <f t="shared" si="15"/>
        <v>7</v>
      </c>
      <c r="B43" s="36" t="s">
        <v>578</v>
      </c>
      <c r="C43" s="31" t="s">
        <v>57</v>
      </c>
      <c r="D43" s="36" t="s">
        <v>554</v>
      </c>
      <c r="E43" s="36">
        <v>1.5</v>
      </c>
      <c r="F43" s="36">
        <v>1.5</v>
      </c>
      <c r="G43" s="36">
        <v>1</v>
      </c>
      <c r="H43" s="31">
        <v>12</v>
      </c>
      <c r="I43" s="73">
        <v>6720</v>
      </c>
      <c r="J43" s="4">
        <v>0</v>
      </c>
      <c r="K43" s="4">
        <v>0</v>
      </c>
      <c r="L43" s="6">
        <f t="shared" si="12"/>
        <v>0</v>
      </c>
      <c r="M43" s="8">
        <v>3250</v>
      </c>
      <c r="N43" s="74">
        <f t="shared" si="13"/>
        <v>13.200000000000001</v>
      </c>
      <c r="O43" s="4">
        <f>325*3</f>
        <v>975</v>
      </c>
      <c r="P43" s="9">
        <f t="shared" si="14"/>
        <v>3168.75</v>
      </c>
    </row>
    <row r="44" spans="1:16" ht="15.75">
      <c r="A44" s="29">
        <f t="shared" si="15"/>
        <v>8</v>
      </c>
      <c r="B44" s="36" t="s">
        <v>579</v>
      </c>
      <c r="C44" s="36" t="s">
        <v>65</v>
      </c>
      <c r="D44" s="36" t="s">
        <v>554</v>
      </c>
      <c r="E44" s="36">
        <v>1.5</v>
      </c>
      <c r="F44" s="36">
        <v>1.6</v>
      </c>
      <c r="G44" s="36">
        <v>1</v>
      </c>
      <c r="H44" s="31">
        <v>12</v>
      </c>
      <c r="I44" s="73">
        <v>6720</v>
      </c>
      <c r="J44" s="4">
        <v>0</v>
      </c>
      <c r="K44" s="4">
        <v>0</v>
      </c>
      <c r="L44" s="6">
        <f t="shared" si="12"/>
        <v>0</v>
      </c>
      <c r="M44" s="8">
        <v>3250</v>
      </c>
      <c r="N44" s="74">
        <f t="shared" si="13"/>
        <v>13.200000000000001</v>
      </c>
      <c r="O44" s="4">
        <f>325*3</f>
        <v>975</v>
      </c>
      <c r="P44" s="9">
        <f t="shared" si="14"/>
        <v>3168.75</v>
      </c>
    </row>
    <row r="45" spans="1:16" ht="15.75">
      <c r="A45" s="29">
        <f t="shared" si="15"/>
        <v>9</v>
      </c>
      <c r="B45" s="36" t="s">
        <v>580</v>
      </c>
      <c r="C45" s="36" t="s">
        <v>60</v>
      </c>
      <c r="D45" s="36" t="s">
        <v>554</v>
      </c>
      <c r="E45" s="36">
        <v>1.5</v>
      </c>
      <c r="F45" s="36">
        <v>1.5</v>
      </c>
      <c r="G45" s="36">
        <v>1</v>
      </c>
      <c r="H45" s="31">
        <v>8.5</v>
      </c>
      <c r="I45" s="73">
        <v>6720</v>
      </c>
      <c r="J45" s="4">
        <v>0</v>
      </c>
      <c r="K45" s="4">
        <v>0</v>
      </c>
      <c r="L45" s="6">
        <f t="shared" si="12"/>
        <v>0</v>
      </c>
      <c r="M45" s="8">
        <v>3250</v>
      </c>
      <c r="N45" s="74">
        <f t="shared" si="13"/>
        <v>9.350000000000001</v>
      </c>
      <c r="O45" s="4">
        <f t="shared" si="16"/>
        <v>627</v>
      </c>
      <c r="P45" s="9">
        <f t="shared" si="14"/>
        <v>2037.75</v>
      </c>
    </row>
    <row r="46" spans="1:16" ht="15.75">
      <c r="A46" s="29">
        <f t="shared" si="15"/>
        <v>10</v>
      </c>
      <c r="B46" s="36" t="s">
        <v>581</v>
      </c>
      <c r="C46" s="36" t="s">
        <v>60</v>
      </c>
      <c r="D46" s="36" t="s">
        <v>554</v>
      </c>
      <c r="E46" s="36">
        <v>1.5</v>
      </c>
      <c r="F46" s="36">
        <v>1.6</v>
      </c>
      <c r="G46" s="36">
        <v>1</v>
      </c>
      <c r="H46" s="31">
        <v>8.5</v>
      </c>
      <c r="I46" s="73">
        <v>6720</v>
      </c>
      <c r="J46" s="4">
        <v>0</v>
      </c>
      <c r="K46" s="4">
        <v>0</v>
      </c>
      <c r="L46" s="6">
        <f t="shared" si="12"/>
        <v>0</v>
      </c>
      <c r="M46" s="8">
        <v>3250</v>
      </c>
      <c r="N46" s="74">
        <f t="shared" si="13"/>
        <v>9.350000000000001</v>
      </c>
      <c r="O46" s="4">
        <f t="shared" si="16"/>
        <v>627</v>
      </c>
      <c r="P46" s="9">
        <f t="shared" si="14"/>
        <v>2037.75</v>
      </c>
    </row>
    <row r="47" spans="1:16" ht="15.75">
      <c r="A47" s="29">
        <f t="shared" si="15"/>
        <v>11</v>
      </c>
      <c r="B47" s="36" t="s">
        <v>582</v>
      </c>
      <c r="C47" s="36" t="s">
        <v>69</v>
      </c>
      <c r="D47" s="36" t="s">
        <v>554</v>
      </c>
      <c r="E47" s="36">
        <v>1.5</v>
      </c>
      <c r="F47" s="36">
        <v>1.5</v>
      </c>
      <c r="G47" s="36">
        <v>1</v>
      </c>
      <c r="H47" s="31">
        <v>8.5</v>
      </c>
      <c r="I47" s="73">
        <v>6720</v>
      </c>
      <c r="J47" s="4">
        <v>0</v>
      </c>
      <c r="K47" s="4">
        <v>0</v>
      </c>
      <c r="L47" s="6">
        <f t="shared" si="12"/>
        <v>0</v>
      </c>
      <c r="M47" s="8">
        <v>3250</v>
      </c>
      <c r="N47" s="74">
        <f t="shared" si="13"/>
        <v>9.350000000000001</v>
      </c>
      <c r="O47" s="4">
        <f t="shared" si="16"/>
        <v>627</v>
      </c>
      <c r="P47" s="9">
        <f t="shared" si="14"/>
        <v>2037.75</v>
      </c>
    </row>
    <row r="48" spans="1:16" ht="15.75">
      <c r="A48" s="29">
        <f t="shared" si="15"/>
        <v>12</v>
      </c>
      <c r="B48" s="36" t="s">
        <v>583</v>
      </c>
      <c r="C48" s="36" t="s">
        <v>60</v>
      </c>
      <c r="D48" s="36" t="s">
        <v>554</v>
      </c>
      <c r="E48" s="36">
        <v>1.5</v>
      </c>
      <c r="F48" s="36">
        <v>1.5</v>
      </c>
      <c r="G48" s="36">
        <v>1</v>
      </c>
      <c r="H48" s="31">
        <v>8.5</v>
      </c>
      <c r="I48" s="73">
        <v>6720</v>
      </c>
      <c r="J48" s="4">
        <v>0</v>
      </c>
      <c r="K48" s="4">
        <v>0</v>
      </c>
      <c r="L48" s="6">
        <f t="shared" si="12"/>
        <v>0</v>
      </c>
      <c r="M48" s="8">
        <v>3250</v>
      </c>
      <c r="N48" s="74">
        <f t="shared" si="13"/>
        <v>9.350000000000001</v>
      </c>
      <c r="O48" s="4">
        <f t="shared" si="16"/>
        <v>627</v>
      </c>
      <c r="P48" s="9">
        <f t="shared" si="14"/>
        <v>2037.75</v>
      </c>
    </row>
    <row r="49" spans="1:16" ht="15.75">
      <c r="A49" s="29">
        <f t="shared" si="15"/>
        <v>13</v>
      </c>
      <c r="B49" s="36" t="s">
        <v>584</v>
      </c>
      <c r="C49" s="36" t="s">
        <v>60</v>
      </c>
      <c r="D49" s="36" t="s">
        <v>554</v>
      </c>
      <c r="E49" s="36">
        <v>1.5</v>
      </c>
      <c r="F49" s="36">
        <v>1.5</v>
      </c>
      <c r="G49" s="36">
        <v>1</v>
      </c>
      <c r="H49" s="31">
        <v>8.5</v>
      </c>
      <c r="I49" s="73">
        <v>6720</v>
      </c>
      <c r="J49" s="4">
        <v>0</v>
      </c>
      <c r="K49" s="4">
        <v>0</v>
      </c>
      <c r="L49" s="6">
        <f t="shared" si="12"/>
        <v>0</v>
      </c>
      <c r="M49" s="8">
        <v>3250</v>
      </c>
      <c r="N49" s="74">
        <f t="shared" si="13"/>
        <v>9.350000000000001</v>
      </c>
      <c r="O49" s="4">
        <f t="shared" si="16"/>
        <v>627</v>
      </c>
      <c r="P49" s="9">
        <f t="shared" si="14"/>
        <v>2037.75</v>
      </c>
    </row>
    <row r="50" spans="1:16" ht="15.75">
      <c r="A50" s="29">
        <f t="shared" si="15"/>
        <v>14</v>
      </c>
      <c r="B50" s="36" t="s">
        <v>585</v>
      </c>
      <c r="C50" s="36" t="s">
        <v>60</v>
      </c>
      <c r="D50" s="36" t="s">
        <v>554</v>
      </c>
      <c r="E50" s="36">
        <v>1.5</v>
      </c>
      <c r="F50" s="36">
        <v>1.6</v>
      </c>
      <c r="G50" s="36">
        <v>1</v>
      </c>
      <c r="H50" s="31">
        <v>8.5</v>
      </c>
      <c r="I50" s="73">
        <v>6720</v>
      </c>
      <c r="J50" s="4">
        <v>0</v>
      </c>
      <c r="K50" s="4">
        <v>0</v>
      </c>
      <c r="L50" s="6">
        <f t="shared" si="12"/>
        <v>0</v>
      </c>
      <c r="M50" s="8">
        <v>3250</v>
      </c>
      <c r="N50" s="74">
        <f t="shared" si="13"/>
        <v>9.350000000000001</v>
      </c>
      <c r="O50" s="4">
        <f t="shared" si="16"/>
        <v>627</v>
      </c>
      <c r="P50" s="9">
        <f t="shared" si="14"/>
        <v>2037.75</v>
      </c>
    </row>
    <row r="51" spans="1:16" ht="16.5" thickBot="1">
      <c r="A51" s="60">
        <f t="shared" si="15"/>
        <v>15</v>
      </c>
      <c r="B51" s="75" t="s">
        <v>586</v>
      </c>
      <c r="C51" s="75" t="s">
        <v>60</v>
      </c>
      <c r="D51" s="75" t="s">
        <v>554</v>
      </c>
      <c r="E51" s="75">
        <v>1.5</v>
      </c>
      <c r="F51" s="75">
        <v>1.5</v>
      </c>
      <c r="G51" s="75">
        <v>1</v>
      </c>
      <c r="H51" s="76">
        <v>8.5</v>
      </c>
      <c r="I51" s="77">
        <v>6720</v>
      </c>
      <c r="J51" s="61">
        <v>0</v>
      </c>
      <c r="K51" s="61">
        <v>0</v>
      </c>
      <c r="L51" s="78">
        <f t="shared" si="12"/>
        <v>0</v>
      </c>
      <c r="M51" s="79">
        <v>3250</v>
      </c>
      <c r="N51" s="80">
        <f t="shared" si="13"/>
        <v>9.350000000000001</v>
      </c>
      <c r="O51" s="61">
        <f t="shared" si="16"/>
        <v>627</v>
      </c>
      <c r="P51" s="81">
        <f t="shared" si="14"/>
        <v>2037.75</v>
      </c>
    </row>
    <row r="52" spans="1:16" ht="15.75" thickBot="1">
      <c r="A52" s="313" t="s">
        <v>74</v>
      </c>
      <c r="B52" s="314"/>
      <c r="C52" s="82" t="s">
        <v>3</v>
      </c>
      <c r="D52" s="82" t="s">
        <v>20</v>
      </c>
      <c r="E52" s="82" t="s">
        <v>20</v>
      </c>
      <c r="F52" s="82" t="s">
        <v>20</v>
      </c>
      <c r="G52" s="82">
        <f>SUM(G53:G68)</f>
        <v>16</v>
      </c>
      <c r="H52" s="82" t="s">
        <v>20</v>
      </c>
      <c r="I52" s="83">
        <f aca="true" t="shared" si="17" ref="I52:N52">SUM(I53:I68)</f>
        <v>100464</v>
      </c>
      <c r="J52" s="83">
        <f t="shared" si="17"/>
        <v>1777</v>
      </c>
      <c r="K52" s="83">
        <f t="shared" si="17"/>
        <v>59838</v>
      </c>
      <c r="L52" s="83">
        <f t="shared" si="17"/>
        <v>16059.695</v>
      </c>
      <c r="M52" s="83">
        <f t="shared" si="17"/>
        <v>52000</v>
      </c>
      <c r="N52" s="83">
        <f t="shared" si="17"/>
        <v>171</v>
      </c>
      <c r="O52" s="83">
        <f>+SUM(O53:O68)</f>
        <v>8737</v>
      </c>
      <c r="P52" s="84">
        <f>+SUM(P53:P68)</f>
        <v>28395.2</v>
      </c>
    </row>
    <row r="53" spans="1:16" ht="15">
      <c r="A53" s="21">
        <v>1</v>
      </c>
      <c r="B53" s="308" t="s">
        <v>587</v>
      </c>
      <c r="C53" s="85" t="s">
        <v>1093</v>
      </c>
      <c r="D53" s="23" t="s">
        <v>556</v>
      </c>
      <c r="E53" s="23">
        <v>1.5</v>
      </c>
      <c r="F53" s="23">
        <v>2.75</v>
      </c>
      <c r="G53" s="23">
        <v>1</v>
      </c>
      <c r="H53" s="23">
        <v>20</v>
      </c>
      <c r="I53" s="24">
        <v>6850</v>
      </c>
      <c r="J53" s="24">
        <v>300</v>
      </c>
      <c r="K53" s="24">
        <v>12671</v>
      </c>
      <c r="L53" s="70">
        <f>J53*K53/1000</f>
        <v>3801.3</v>
      </c>
      <c r="M53" s="71">
        <v>3250</v>
      </c>
      <c r="N53" s="71">
        <v>20</v>
      </c>
      <c r="O53" s="24"/>
      <c r="P53" s="72">
        <f>+O53*M53/1000</f>
        <v>0</v>
      </c>
    </row>
    <row r="54" spans="1:16" ht="28.5">
      <c r="A54" s="29">
        <f>+A53+1</f>
        <v>2</v>
      </c>
      <c r="B54" s="309"/>
      <c r="C54" s="86" t="s">
        <v>76</v>
      </c>
      <c r="D54" s="39" t="s">
        <v>554</v>
      </c>
      <c r="E54" s="31">
        <v>1.5</v>
      </c>
      <c r="F54" s="31">
        <v>2.57</v>
      </c>
      <c r="G54" s="31">
        <v>1</v>
      </c>
      <c r="H54" s="31">
        <v>25</v>
      </c>
      <c r="I54" s="4">
        <v>6030</v>
      </c>
      <c r="J54" s="4">
        <v>120</v>
      </c>
      <c r="K54" s="4">
        <v>12671</v>
      </c>
      <c r="L54" s="6">
        <f aca="true" t="shared" si="18" ref="L54:L66">J54*K54/1000</f>
        <v>1520.52</v>
      </c>
      <c r="M54" s="7">
        <v>3250</v>
      </c>
      <c r="N54" s="8">
        <v>25</v>
      </c>
      <c r="O54" s="4">
        <v>629</v>
      </c>
      <c r="P54" s="9">
        <f>+O54*M54/1000</f>
        <v>2044.25</v>
      </c>
    </row>
    <row r="55" spans="1:16" ht="15">
      <c r="A55" s="29">
        <f aca="true" t="shared" si="19" ref="A55:A68">+A54+1</f>
        <v>3</v>
      </c>
      <c r="B55" s="309"/>
      <c r="C55" s="87" t="s">
        <v>77</v>
      </c>
      <c r="D55" s="39" t="s">
        <v>554</v>
      </c>
      <c r="E55" s="31">
        <v>1.5</v>
      </c>
      <c r="F55" s="31">
        <v>1.5</v>
      </c>
      <c r="G55" s="31">
        <v>1</v>
      </c>
      <c r="H55" s="31">
        <v>9</v>
      </c>
      <c r="I55" s="4">
        <v>6295</v>
      </c>
      <c r="J55" s="4">
        <v>0</v>
      </c>
      <c r="K55" s="4">
        <v>12671</v>
      </c>
      <c r="L55" s="6">
        <v>0</v>
      </c>
      <c r="M55" s="7">
        <v>3250</v>
      </c>
      <c r="N55" s="8">
        <v>9</v>
      </c>
      <c r="O55" s="4">
        <v>317</v>
      </c>
      <c r="P55" s="9">
        <f aca="true" t="shared" si="20" ref="P55:P67">+O55*M55/1000</f>
        <v>1030.25</v>
      </c>
    </row>
    <row r="56" spans="1:16" ht="15">
      <c r="A56" s="29">
        <f t="shared" si="19"/>
        <v>4</v>
      </c>
      <c r="B56" s="36" t="s">
        <v>588</v>
      </c>
      <c r="C56" s="36" t="s">
        <v>42</v>
      </c>
      <c r="D56" s="39" t="s">
        <v>554</v>
      </c>
      <c r="E56" s="36">
        <v>1.5</v>
      </c>
      <c r="F56" s="31">
        <v>1.5</v>
      </c>
      <c r="G56" s="36">
        <v>1</v>
      </c>
      <c r="H56" s="31">
        <v>9</v>
      </c>
      <c r="I56" s="4">
        <v>6600</v>
      </c>
      <c r="J56" s="4">
        <v>0</v>
      </c>
      <c r="K56" s="4">
        <v>0</v>
      </c>
      <c r="L56" s="6">
        <f t="shared" si="18"/>
        <v>0</v>
      </c>
      <c r="M56" s="7">
        <v>3250</v>
      </c>
      <c r="N56" s="7">
        <v>9</v>
      </c>
      <c r="O56" s="5">
        <v>561</v>
      </c>
      <c r="P56" s="9">
        <f t="shared" si="20"/>
        <v>1823.25</v>
      </c>
    </row>
    <row r="57" spans="1:16" ht="15">
      <c r="A57" s="29">
        <f t="shared" si="19"/>
        <v>5</v>
      </c>
      <c r="B57" s="36" t="s">
        <v>589</v>
      </c>
      <c r="C57" s="36" t="s">
        <v>42</v>
      </c>
      <c r="D57" s="39" t="s">
        <v>554</v>
      </c>
      <c r="E57" s="36">
        <v>1.5</v>
      </c>
      <c r="F57" s="31">
        <v>1.5</v>
      </c>
      <c r="G57" s="36">
        <v>1</v>
      </c>
      <c r="H57" s="31">
        <v>9</v>
      </c>
      <c r="I57" s="4">
        <v>6520</v>
      </c>
      <c r="J57" s="4">
        <f>160+160</f>
        <v>320</v>
      </c>
      <c r="K57" s="4">
        <v>6200</v>
      </c>
      <c r="L57" s="6">
        <f t="shared" si="18"/>
        <v>1984</v>
      </c>
      <c r="M57" s="7">
        <v>3250</v>
      </c>
      <c r="N57" s="8">
        <v>9</v>
      </c>
      <c r="O57" s="4">
        <v>0</v>
      </c>
      <c r="P57" s="9">
        <f t="shared" si="20"/>
        <v>0</v>
      </c>
    </row>
    <row r="58" spans="1:16" ht="15">
      <c r="A58" s="29">
        <f t="shared" si="19"/>
        <v>6</v>
      </c>
      <c r="B58" s="36" t="s">
        <v>590</v>
      </c>
      <c r="C58" s="36" t="s">
        <v>42</v>
      </c>
      <c r="D58" s="39" t="s">
        <v>554</v>
      </c>
      <c r="E58" s="36">
        <v>1.5</v>
      </c>
      <c r="F58" s="31">
        <v>1.5</v>
      </c>
      <c r="G58" s="36">
        <v>1</v>
      </c>
      <c r="H58" s="31">
        <v>9</v>
      </c>
      <c r="I58" s="4">
        <v>4788</v>
      </c>
      <c r="J58" s="4">
        <v>270</v>
      </c>
      <c r="K58" s="4">
        <v>6500</v>
      </c>
      <c r="L58" s="6">
        <f t="shared" si="18"/>
        <v>1755</v>
      </c>
      <c r="M58" s="7">
        <v>3250</v>
      </c>
      <c r="N58" s="8">
        <v>9</v>
      </c>
      <c r="O58" s="4">
        <v>0</v>
      </c>
      <c r="P58" s="9">
        <v>0</v>
      </c>
    </row>
    <row r="59" spans="1:16" ht="15">
      <c r="A59" s="29">
        <f t="shared" si="19"/>
        <v>7</v>
      </c>
      <c r="B59" s="36" t="s">
        <v>591</v>
      </c>
      <c r="C59" s="36" t="s">
        <v>42</v>
      </c>
      <c r="D59" s="39" t="s">
        <v>554</v>
      </c>
      <c r="E59" s="36">
        <v>1.5</v>
      </c>
      <c r="F59" s="31">
        <v>1.5</v>
      </c>
      <c r="G59" s="36">
        <v>1</v>
      </c>
      <c r="H59" s="31">
        <v>9</v>
      </c>
      <c r="I59" s="4">
        <v>6235</v>
      </c>
      <c r="J59" s="4">
        <v>767</v>
      </c>
      <c r="K59" s="4">
        <v>9125</v>
      </c>
      <c r="L59" s="6">
        <f t="shared" si="18"/>
        <v>6998.875</v>
      </c>
      <c r="M59" s="7">
        <v>3250</v>
      </c>
      <c r="N59" s="8">
        <v>9</v>
      </c>
      <c r="O59" s="4">
        <v>1073</v>
      </c>
      <c r="P59" s="9">
        <v>3487.2</v>
      </c>
    </row>
    <row r="60" spans="1:16" ht="15">
      <c r="A60" s="29">
        <f t="shared" si="19"/>
        <v>8</v>
      </c>
      <c r="B60" s="36" t="s">
        <v>592</v>
      </c>
      <c r="C60" s="36" t="s">
        <v>42</v>
      </c>
      <c r="D60" s="39" t="s">
        <v>554</v>
      </c>
      <c r="E60" s="36">
        <v>1.5</v>
      </c>
      <c r="F60" s="31">
        <v>1.5</v>
      </c>
      <c r="G60" s="36">
        <v>1</v>
      </c>
      <c r="H60" s="31">
        <v>9</v>
      </c>
      <c r="I60" s="4">
        <v>6495</v>
      </c>
      <c r="J60" s="4">
        <v>0</v>
      </c>
      <c r="K60" s="4">
        <v>0</v>
      </c>
      <c r="L60" s="6">
        <f t="shared" si="18"/>
        <v>0</v>
      </c>
      <c r="M60" s="7">
        <v>3250</v>
      </c>
      <c r="N60" s="8">
        <v>9</v>
      </c>
      <c r="O60" s="4">
        <v>0</v>
      </c>
      <c r="P60" s="9">
        <f>+O60*M60/1000</f>
        <v>0</v>
      </c>
    </row>
    <row r="61" spans="1:16" ht="15">
      <c r="A61" s="29">
        <f t="shared" si="19"/>
        <v>9</v>
      </c>
      <c r="B61" s="36" t="s">
        <v>593</v>
      </c>
      <c r="C61" s="36" t="s">
        <v>42</v>
      </c>
      <c r="D61" s="39" t="s">
        <v>554</v>
      </c>
      <c r="E61" s="36">
        <v>1.5</v>
      </c>
      <c r="F61" s="31">
        <v>1.5</v>
      </c>
      <c r="G61" s="36">
        <v>1</v>
      </c>
      <c r="H61" s="31">
        <v>9</v>
      </c>
      <c r="I61" s="4">
        <v>6600</v>
      </c>
      <c r="J61" s="4">
        <v>0</v>
      </c>
      <c r="K61" s="4">
        <v>0</v>
      </c>
      <c r="L61" s="6">
        <f t="shared" si="18"/>
        <v>0</v>
      </c>
      <c r="M61" s="7">
        <v>3250</v>
      </c>
      <c r="N61" s="8">
        <v>9</v>
      </c>
      <c r="O61" s="4">
        <v>1487</v>
      </c>
      <c r="P61" s="9">
        <f>+O61*M61/1000</f>
        <v>4832.75</v>
      </c>
    </row>
    <row r="62" spans="1:16" ht="15">
      <c r="A62" s="29">
        <f t="shared" si="19"/>
        <v>10</v>
      </c>
      <c r="B62" s="36" t="s">
        <v>594</v>
      </c>
      <c r="C62" s="36" t="s">
        <v>42</v>
      </c>
      <c r="D62" s="39" t="s">
        <v>554</v>
      </c>
      <c r="E62" s="36">
        <v>1.5</v>
      </c>
      <c r="F62" s="31">
        <v>1.5</v>
      </c>
      <c r="G62" s="36">
        <v>1</v>
      </c>
      <c r="H62" s="31">
        <v>9</v>
      </c>
      <c r="I62" s="4">
        <v>6510</v>
      </c>
      <c r="J62" s="4">
        <v>0</v>
      </c>
      <c r="K62" s="4">
        <v>0</v>
      </c>
      <c r="L62" s="6">
        <f t="shared" si="18"/>
        <v>0</v>
      </c>
      <c r="M62" s="7">
        <v>3250</v>
      </c>
      <c r="N62" s="8">
        <v>9</v>
      </c>
      <c r="O62" s="4">
        <v>1196</v>
      </c>
      <c r="P62" s="9">
        <f t="shared" si="20"/>
        <v>3887</v>
      </c>
    </row>
    <row r="63" spans="1:16" ht="15">
      <c r="A63" s="29">
        <f t="shared" si="19"/>
        <v>11</v>
      </c>
      <c r="B63" s="36" t="s">
        <v>595</v>
      </c>
      <c r="C63" s="36" t="s">
        <v>42</v>
      </c>
      <c r="D63" s="39" t="s">
        <v>554</v>
      </c>
      <c r="E63" s="36">
        <v>1.5</v>
      </c>
      <c r="F63" s="31">
        <v>1.5</v>
      </c>
      <c r="G63" s="36">
        <v>1</v>
      </c>
      <c r="H63" s="31">
        <v>9</v>
      </c>
      <c r="I63" s="4">
        <v>6600</v>
      </c>
      <c r="J63" s="4">
        <v>0</v>
      </c>
      <c r="K63" s="4">
        <v>0</v>
      </c>
      <c r="L63" s="6">
        <f t="shared" si="18"/>
        <v>0</v>
      </c>
      <c r="M63" s="7">
        <v>3250</v>
      </c>
      <c r="N63" s="8">
        <v>9</v>
      </c>
      <c r="O63" s="4">
        <v>0</v>
      </c>
      <c r="P63" s="9">
        <f t="shared" si="20"/>
        <v>0</v>
      </c>
    </row>
    <row r="64" spans="1:16" ht="15">
      <c r="A64" s="29">
        <f t="shared" si="19"/>
        <v>12</v>
      </c>
      <c r="B64" s="36" t="s">
        <v>596</v>
      </c>
      <c r="C64" s="36" t="s">
        <v>42</v>
      </c>
      <c r="D64" s="39" t="s">
        <v>554</v>
      </c>
      <c r="E64" s="36">
        <v>1.5</v>
      </c>
      <c r="F64" s="31">
        <v>1.5</v>
      </c>
      <c r="G64" s="36">
        <v>1</v>
      </c>
      <c r="H64" s="31">
        <v>9</v>
      </c>
      <c r="I64" s="4">
        <v>6690</v>
      </c>
      <c r="J64" s="4">
        <v>0</v>
      </c>
      <c r="K64" s="4">
        <v>0</v>
      </c>
      <c r="L64" s="6">
        <f t="shared" si="18"/>
        <v>0</v>
      </c>
      <c r="M64" s="7">
        <v>3250</v>
      </c>
      <c r="N64" s="8">
        <v>9</v>
      </c>
      <c r="O64" s="4">
        <v>2153</v>
      </c>
      <c r="P64" s="9">
        <f t="shared" si="20"/>
        <v>6997.25</v>
      </c>
    </row>
    <row r="65" spans="1:16" ht="15">
      <c r="A65" s="29">
        <f t="shared" si="19"/>
        <v>13</v>
      </c>
      <c r="B65" s="36" t="s">
        <v>597</v>
      </c>
      <c r="C65" s="36" t="s">
        <v>42</v>
      </c>
      <c r="D65" s="39" t="s">
        <v>554</v>
      </c>
      <c r="E65" s="36">
        <v>1.5</v>
      </c>
      <c r="F65" s="31">
        <v>1.5</v>
      </c>
      <c r="G65" s="36">
        <v>1</v>
      </c>
      <c r="H65" s="31">
        <v>9</v>
      </c>
      <c r="I65" s="4">
        <v>6100</v>
      </c>
      <c r="J65" s="4">
        <v>0</v>
      </c>
      <c r="K65" s="4">
        <v>0</v>
      </c>
      <c r="L65" s="6">
        <f t="shared" si="18"/>
        <v>0</v>
      </c>
      <c r="M65" s="7">
        <v>3250</v>
      </c>
      <c r="N65" s="8">
        <v>9</v>
      </c>
      <c r="O65" s="4">
        <v>0</v>
      </c>
      <c r="P65" s="9">
        <f t="shared" si="20"/>
        <v>0</v>
      </c>
    </row>
    <row r="66" spans="1:16" ht="15">
      <c r="A66" s="29">
        <f t="shared" si="19"/>
        <v>14</v>
      </c>
      <c r="B66" s="36" t="s">
        <v>598</v>
      </c>
      <c r="C66" s="36" t="s">
        <v>42</v>
      </c>
      <c r="D66" s="39" t="s">
        <v>554</v>
      </c>
      <c r="E66" s="36">
        <v>1.5</v>
      </c>
      <c r="F66" s="31">
        <v>1.5</v>
      </c>
      <c r="G66" s="36">
        <v>1</v>
      </c>
      <c r="H66" s="31">
        <v>9</v>
      </c>
      <c r="I66" s="4">
        <v>5346</v>
      </c>
      <c r="J66" s="4">
        <v>0</v>
      </c>
      <c r="K66" s="4">
        <v>0</v>
      </c>
      <c r="L66" s="6">
        <f t="shared" si="18"/>
        <v>0</v>
      </c>
      <c r="M66" s="7">
        <v>3250</v>
      </c>
      <c r="N66" s="8">
        <v>9</v>
      </c>
      <c r="O66" s="4">
        <v>0</v>
      </c>
      <c r="P66" s="9">
        <f t="shared" si="20"/>
        <v>0</v>
      </c>
    </row>
    <row r="67" spans="1:16" ht="15">
      <c r="A67" s="29">
        <f t="shared" si="19"/>
        <v>15</v>
      </c>
      <c r="B67" s="36" t="s">
        <v>599</v>
      </c>
      <c r="C67" s="36" t="s">
        <v>42</v>
      </c>
      <c r="D67" s="39" t="s">
        <v>554</v>
      </c>
      <c r="E67" s="36">
        <v>1.5</v>
      </c>
      <c r="F67" s="31">
        <v>1.5</v>
      </c>
      <c r="G67" s="36">
        <v>1</v>
      </c>
      <c r="H67" s="31">
        <v>9</v>
      </c>
      <c r="I67" s="4">
        <v>6600</v>
      </c>
      <c r="J67" s="4">
        <v>0</v>
      </c>
      <c r="K67" s="4">
        <v>0</v>
      </c>
      <c r="L67" s="6">
        <f>J67*K67/1000</f>
        <v>0</v>
      </c>
      <c r="M67" s="7">
        <v>3250</v>
      </c>
      <c r="N67" s="8">
        <v>9</v>
      </c>
      <c r="O67" s="4">
        <v>612</v>
      </c>
      <c r="P67" s="9">
        <f t="shared" si="20"/>
        <v>1989</v>
      </c>
    </row>
    <row r="68" spans="1:16" ht="15.75" thickBot="1">
      <c r="A68" s="60">
        <f t="shared" si="19"/>
        <v>16</v>
      </c>
      <c r="B68" s="75" t="s">
        <v>600</v>
      </c>
      <c r="C68" s="75" t="s">
        <v>42</v>
      </c>
      <c r="D68" s="75" t="s">
        <v>554</v>
      </c>
      <c r="E68" s="75">
        <v>1.5</v>
      </c>
      <c r="F68" s="76">
        <v>1.5</v>
      </c>
      <c r="G68" s="75">
        <v>1</v>
      </c>
      <c r="H68" s="76">
        <v>9</v>
      </c>
      <c r="I68" s="61">
        <v>6205</v>
      </c>
      <c r="J68" s="61">
        <v>0</v>
      </c>
      <c r="K68" s="61">
        <v>0</v>
      </c>
      <c r="L68" s="78">
        <f>J68*K68/1000</f>
        <v>0</v>
      </c>
      <c r="M68" s="88">
        <v>3250</v>
      </c>
      <c r="N68" s="79">
        <v>9</v>
      </c>
      <c r="O68" s="61">
        <v>709</v>
      </c>
      <c r="P68" s="81">
        <f>+O68*M68/1000</f>
        <v>2304.25</v>
      </c>
    </row>
    <row r="69" spans="1:16" ht="15.75" thickBot="1">
      <c r="A69" s="301" t="s">
        <v>91</v>
      </c>
      <c r="B69" s="302"/>
      <c r="C69" s="14" t="s">
        <v>3</v>
      </c>
      <c r="D69" s="14" t="s">
        <v>20</v>
      </c>
      <c r="E69" s="14" t="s">
        <v>20</v>
      </c>
      <c r="F69" s="14" t="s">
        <v>20</v>
      </c>
      <c r="G69" s="14">
        <f>SUM(G70:G88)</f>
        <v>19</v>
      </c>
      <c r="H69" s="14" t="s">
        <v>20</v>
      </c>
      <c r="I69" s="18">
        <f aca="true" t="shared" si="21" ref="I69:P69">SUM(I70:I88)</f>
        <v>139370</v>
      </c>
      <c r="J69" s="18">
        <f t="shared" si="21"/>
        <v>10520.5</v>
      </c>
      <c r="K69" s="18">
        <f t="shared" si="21"/>
        <v>205066.60000000006</v>
      </c>
      <c r="L69" s="18">
        <f t="shared" si="21"/>
        <v>114614.15595000006</v>
      </c>
      <c r="M69" s="18">
        <f t="shared" si="21"/>
        <v>38400</v>
      </c>
      <c r="N69" s="18">
        <f t="shared" si="21"/>
        <v>116.99999999999997</v>
      </c>
      <c r="O69" s="18">
        <f t="shared" si="21"/>
        <v>10429.599999999999</v>
      </c>
      <c r="P69" s="20">
        <f t="shared" si="21"/>
        <v>25031.039999999997</v>
      </c>
    </row>
    <row r="70" spans="1:16" ht="15">
      <c r="A70" s="46">
        <v>1</v>
      </c>
      <c r="B70" s="311" t="s">
        <v>601</v>
      </c>
      <c r="C70" s="47" t="s">
        <v>1092</v>
      </c>
      <c r="D70" s="47" t="s">
        <v>556</v>
      </c>
      <c r="E70" s="47">
        <v>1.5</v>
      </c>
      <c r="F70" s="47">
        <v>2</v>
      </c>
      <c r="G70" s="47">
        <v>1</v>
      </c>
      <c r="H70" s="47">
        <v>12.4</v>
      </c>
      <c r="I70" s="5">
        <v>27720</v>
      </c>
      <c r="J70" s="5">
        <v>1077</v>
      </c>
      <c r="K70" s="5">
        <v>12724</v>
      </c>
      <c r="L70" s="89">
        <f>J70*K70/1000</f>
        <v>13703.748</v>
      </c>
      <c r="M70" s="90">
        <v>0</v>
      </c>
      <c r="N70" s="90">
        <v>0</v>
      </c>
      <c r="O70" s="90">
        <v>0</v>
      </c>
      <c r="P70" s="89">
        <f>+O70*M70/1000</f>
        <v>0</v>
      </c>
    </row>
    <row r="71" spans="1:16" ht="15">
      <c r="A71" s="29">
        <v>2</v>
      </c>
      <c r="B71" s="309"/>
      <c r="C71" s="47" t="s">
        <v>92</v>
      </c>
      <c r="D71" s="39" t="s">
        <v>554</v>
      </c>
      <c r="E71" s="31">
        <v>1.5</v>
      </c>
      <c r="F71" s="31">
        <v>2.4</v>
      </c>
      <c r="G71" s="31">
        <v>1</v>
      </c>
      <c r="H71" s="2">
        <v>12.8</v>
      </c>
      <c r="I71" s="4">
        <v>6930</v>
      </c>
      <c r="J71" s="4">
        <v>885</v>
      </c>
      <c r="K71" s="4">
        <v>10685.7</v>
      </c>
      <c r="L71" s="6">
        <f aca="true" t="shared" si="22" ref="L71:L88">J71*K71/1000</f>
        <v>9456.8445</v>
      </c>
      <c r="M71" s="91">
        <v>0</v>
      </c>
      <c r="N71" s="91">
        <v>0</v>
      </c>
      <c r="O71" s="91">
        <v>0</v>
      </c>
      <c r="P71" s="6">
        <f>+O71*M71/1000</f>
        <v>0</v>
      </c>
    </row>
    <row r="72" spans="1:16" ht="15">
      <c r="A72" s="29">
        <v>3</v>
      </c>
      <c r="B72" s="309"/>
      <c r="C72" s="31" t="s">
        <v>34</v>
      </c>
      <c r="D72" s="39" t="s">
        <v>554</v>
      </c>
      <c r="E72" s="31">
        <v>1.5</v>
      </c>
      <c r="F72" s="31">
        <v>1.5</v>
      </c>
      <c r="G72" s="31">
        <v>1</v>
      </c>
      <c r="H72" s="2">
        <v>9.6</v>
      </c>
      <c r="I72" s="4">
        <v>6160</v>
      </c>
      <c r="J72" s="4">
        <v>705.5</v>
      </c>
      <c r="K72" s="4">
        <v>10685.7</v>
      </c>
      <c r="L72" s="6">
        <f t="shared" si="22"/>
        <v>7538.761350000001</v>
      </c>
      <c r="M72" s="91">
        <v>2400</v>
      </c>
      <c r="N72" s="91">
        <v>10.5</v>
      </c>
      <c r="O72" s="91">
        <v>727.6</v>
      </c>
      <c r="P72" s="6">
        <f aca="true" t="shared" si="23" ref="P72:P88">+O72*M72/1000</f>
        <v>1746.24</v>
      </c>
    </row>
    <row r="73" spans="1:16" ht="15">
      <c r="A73" s="29">
        <v>4</v>
      </c>
      <c r="B73" s="92" t="s">
        <v>602</v>
      </c>
      <c r="C73" s="36" t="s">
        <v>42</v>
      </c>
      <c r="D73" s="39" t="s">
        <v>554</v>
      </c>
      <c r="E73" s="36">
        <v>1.5</v>
      </c>
      <c r="F73" s="31">
        <v>1.5</v>
      </c>
      <c r="G73" s="36">
        <v>1</v>
      </c>
      <c r="H73" s="2">
        <v>8.8</v>
      </c>
      <c r="I73" s="4">
        <v>6160</v>
      </c>
      <c r="J73" s="4">
        <v>476.5</v>
      </c>
      <c r="K73" s="4">
        <v>10685.7</v>
      </c>
      <c r="L73" s="6">
        <f t="shared" si="22"/>
        <v>5091.73605</v>
      </c>
      <c r="M73" s="91">
        <v>2400</v>
      </c>
      <c r="N73" s="91">
        <v>7.1</v>
      </c>
      <c r="O73" s="91">
        <v>646.8</v>
      </c>
      <c r="P73" s="6">
        <f t="shared" si="23"/>
        <v>1552.32</v>
      </c>
    </row>
    <row r="74" spans="1:16" ht="15">
      <c r="A74" s="29">
        <v>5</v>
      </c>
      <c r="B74" s="92" t="s">
        <v>603</v>
      </c>
      <c r="C74" s="36" t="s">
        <v>42</v>
      </c>
      <c r="D74" s="39" t="s">
        <v>554</v>
      </c>
      <c r="E74" s="36">
        <v>1.5</v>
      </c>
      <c r="F74" s="31">
        <v>1.5</v>
      </c>
      <c r="G74" s="36">
        <v>1</v>
      </c>
      <c r="H74" s="2">
        <v>8.8</v>
      </c>
      <c r="I74" s="4">
        <v>6160</v>
      </c>
      <c r="J74" s="4">
        <v>476.5</v>
      </c>
      <c r="K74" s="4">
        <v>10685.7</v>
      </c>
      <c r="L74" s="6">
        <f t="shared" si="22"/>
        <v>5091.73605</v>
      </c>
      <c r="M74" s="91">
        <v>2400</v>
      </c>
      <c r="N74" s="91">
        <v>7.1</v>
      </c>
      <c r="O74" s="91">
        <v>646.8</v>
      </c>
      <c r="P74" s="6">
        <f t="shared" si="23"/>
        <v>1552.32</v>
      </c>
    </row>
    <row r="75" spans="1:16" ht="15">
      <c r="A75" s="29">
        <v>6</v>
      </c>
      <c r="B75" s="92" t="s">
        <v>604</v>
      </c>
      <c r="C75" s="36" t="s">
        <v>42</v>
      </c>
      <c r="D75" s="39" t="s">
        <v>554</v>
      </c>
      <c r="E75" s="36">
        <v>1.5</v>
      </c>
      <c r="F75" s="31">
        <v>1.5</v>
      </c>
      <c r="G75" s="36">
        <v>1</v>
      </c>
      <c r="H75" s="2">
        <v>8.8</v>
      </c>
      <c r="I75" s="4">
        <v>6160</v>
      </c>
      <c r="J75" s="4">
        <v>476.5</v>
      </c>
      <c r="K75" s="4">
        <v>10685.7</v>
      </c>
      <c r="L75" s="6">
        <f t="shared" si="22"/>
        <v>5091.73605</v>
      </c>
      <c r="M75" s="91">
        <v>2400</v>
      </c>
      <c r="N75" s="91">
        <v>7.1</v>
      </c>
      <c r="O75" s="91">
        <v>646.8</v>
      </c>
      <c r="P75" s="6">
        <f t="shared" si="23"/>
        <v>1552.32</v>
      </c>
    </row>
    <row r="76" spans="1:16" ht="15">
      <c r="A76" s="29">
        <v>7</v>
      </c>
      <c r="B76" s="92" t="s">
        <v>605</v>
      </c>
      <c r="C76" s="36" t="s">
        <v>42</v>
      </c>
      <c r="D76" s="39" t="s">
        <v>554</v>
      </c>
      <c r="E76" s="36">
        <v>1.5</v>
      </c>
      <c r="F76" s="31">
        <v>1.5</v>
      </c>
      <c r="G76" s="36">
        <v>1</v>
      </c>
      <c r="H76" s="2">
        <v>8.8</v>
      </c>
      <c r="I76" s="4">
        <v>6160</v>
      </c>
      <c r="J76" s="4">
        <v>476.5</v>
      </c>
      <c r="K76" s="4">
        <v>10685.7</v>
      </c>
      <c r="L76" s="6">
        <f t="shared" si="22"/>
        <v>5091.73605</v>
      </c>
      <c r="M76" s="91">
        <v>2400</v>
      </c>
      <c r="N76" s="91">
        <v>7.1</v>
      </c>
      <c r="O76" s="91">
        <v>646.8</v>
      </c>
      <c r="P76" s="6">
        <f t="shared" si="23"/>
        <v>1552.32</v>
      </c>
    </row>
    <row r="77" spans="1:16" ht="15">
      <c r="A77" s="29">
        <v>8</v>
      </c>
      <c r="B77" s="92" t="s">
        <v>606</v>
      </c>
      <c r="C77" s="36" t="s">
        <v>42</v>
      </c>
      <c r="D77" s="39" t="s">
        <v>554</v>
      </c>
      <c r="E77" s="36">
        <v>1.5</v>
      </c>
      <c r="F77" s="31">
        <v>1.5</v>
      </c>
      <c r="G77" s="36">
        <v>1</v>
      </c>
      <c r="H77" s="2">
        <v>8.8</v>
      </c>
      <c r="I77" s="4">
        <v>6160</v>
      </c>
      <c r="J77" s="4">
        <v>476.5</v>
      </c>
      <c r="K77" s="4">
        <v>10685.7</v>
      </c>
      <c r="L77" s="6">
        <f t="shared" si="22"/>
        <v>5091.73605</v>
      </c>
      <c r="M77" s="91">
        <v>2400</v>
      </c>
      <c r="N77" s="91">
        <v>7.1</v>
      </c>
      <c r="O77" s="91">
        <v>646.8</v>
      </c>
      <c r="P77" s="6">
        <f t="shared" si="23"/>
        <v>1552.32</v>
      </c>
    </row>
    <row r="78" spans="1:16" ht="15">
      <c r="A78" s="29">
        <v>9</v>
      </c>
      <c r="B78" s="92" t="s">
        <v>607</v>
      </c>
      <c r="C78" s="36" t="s">
        <v>42</v>
      </c>
      <c r="D78" s="39" t="s">
        <v>554</v>
      </c>
      <c r="E78" s="36">
        <v>1.5</v>
      </c>
      <c r="F78" s="31">
        <v>1.5</v>
      </c>
      <c r="G78" s="36">
        <v>1</v>
      </c>
      <c r="H78" s="2">
        <v>8.8</v>
      </c>
      <c r="I78" s="4">
        <v>6160</v>
      </c>
      <c r="J78" s="4">
        <v>476.5</v>
      </c>
      <c r="K78" s="4">
        <v>10685.7</v>
      </c>
      <c r="L78" s="6">
        <f t="shared" si="22"/>
        <v>5091.73605</v>
      </c>
      <c r="M78" s="91">
        <v>2400</v>
      </c>
      <c r="N78" s="91">
        <v>7.1</v>
      </c>
      <c r="O78" s="91">
        <v>646.8</v>
      </c>
      <c r="P78" s="6">
        <f t="shared" si="23"/>
        <v>1552.32</v>
      </c>
    </row>
    <row r="79" spans="1:16" ht="15">
      <c r="A79" s="29">
        <v>10</v>
      </c>
      <c r="B79" s="92" t="s">
        <v>608</v>
      </c>
      <c r="C79" s="36" t="s">
        <v>42</v>
      </c>
      <c r="D79" s="39" t="s">
        <v>554</v>
      </c>
      <c r="E79" s="36">
        <v>1.5</v>
      </c>
      <c r="F79" s="31">
        <v>1.5</v>
      </c>
      <c r="G79" s="36">
        <v>1</v>
      </c>
      <c r="H79" s="2">
        <v>8.8</v>
      </c>
      <c r="I79" s="4">
        <v>6160</v>
      </c>
      <c r="J79" s="4">
        <v>476.5</v>
      </c>
      <c r="K79" s="4">
        <v>10685.7</v>
      </c>
      <c r="L79" s="6">
        <f t="shared" si="22"/>
        <v>5091.73605</v>
      </c>
      <c r="M79" s="91">
        <v>2400</v>
      </c>
      <c r="N79" s="91">
        <v>7.1</v>
      </c>
      <c r="O79" s="91">
        <v>646.8</v>
      </c>
      <c r="P79" s="6">
        <f t="shared" si="23"/>
        <v>1552.32</v>
      </c>
    </row>
    <row r="80" spans="1:16" ht="15">
      <c r="A80" s="29">
        <v>11</v>
      </c>
      <c r="B80" s="92" t="s">
        <v>609</v>
      </c>
      <c r="C80" s="36" t="s">
        <v>42</v>
      </c>
      <c r="D80" s="39" t="s">
        <v>554</v>
      </c>
      <c r="E80" s="36">
        <v>1.5</v>
      </c>
      <c r="F80" s="31">
        <v>1.5</v>
      </c>
      <c r="G80" s="36">
        <v>1</v>
      </c>
      <c r="H80" s="2">
        <v>8.8</v>
      </c>
      <c r="I80" s="4">
        <v>6160</v>
      </c>
      <c r="J80" s="4">
        <v>476.5</v>
      </c>
      <c r="K80" s="4">
        <v>10685.7</v>
      </c>
      <c r="L80" s="6">
        <f t="shared" si="22"/>
        <v>5091.73605</v>
      </c>
      <c r="M80" s="91">
        <v>2400</v>
      </c>
      <c r="N80" s="91">
        <v>7.1</v>
      </c>
      <c r="O80" s="91">
        <v>646.8</v>
      </c>
      <c r="P80" s="6">
        <f t="shared" si="23"/>
        <v>1552.32</v>
      </c>
    </row>
    <row r="81" spans="1:16" ht="15">
      <c r="A81" s="29">
        <v>12</v>
      </c>
      <c r="B81" s="92" t="s">
        <v>610</v>
      </c>
      <c r="C81" s="36" t="s">
        <v>42</v>
      </c>
      <c r="D81" s="39" t="s">
        <v>554</v>
      </c>
      <c r="E81" s="36">
        <v>1.5</v>
      </c>
      <c r="F81" s="31">
        <v>1.5</v>
      </c>
      <c r="G81" s="36">
        <v>1</v>
      </c>
      <c r="H81" s="2">
        <v>8.8</v>
      </c>
      <c r="I81" s="4">
        <v>6160</v>
      </c>
      <c r="J81" s="4">
        <v>476.5</v>
      </c>
      <c r="K81" s="4">
        <v>10685.7</v>
      </c>
      <c r="L81" s="6">
        <f t="shared" si="22"/>
        <v>5091.73605</v>
      </c>
      <c r="M81" s="91">
        <v>2400</v>
      </c>
      <c r="N81" s="91">
        <v>7.1</v>
      </c>
      <c r="O81" s="91">
        <v>646.8</v>
      </c>
      <c r="P81" s="6">
        <f t="shared" si="23"/>
        <v>1552.32</v>
      </c>
    </row>
    <row r="82" spans="1:16" ht="15">
      <c r="A82" s="29">
        <v>13</v>
      </c>
      <c r="B82" s="92" t="s">
        <v>611</v>
      </c>
      <c r="C82" s="36" t="s">
        <v>42</v>
      </c>
      <c r="D82" s="39" t="s">
        <v>554</v>
      </c>
      <c r="E82" s="36">
        <v>1.5</v>
      </c>
      <c r="F82" s="31">
        <v>1.5</v>
      </c>
      <c r="G82" s="36">
        <v>1</v>
      </c>
      <c r="H82" s="2">
        <v>8.8</v>
      </c>
      <c r="I82" s="4">
        <v>6160</v>
      </c>
      <c r="J82" s="4">
        <v>476.5</v>
      </c>
      <c r="K82" s="4">
        <v>10685.7</v>
      </c>
      <c r="L82" s="6">
        <f t="shared" si="22"/>
        <v>5091.73605</v>
      </c>
      <c r="M82" s="91">
        <v>2400</v>
      </c>
      <c r="N82" s="91">
        <v>7.1</v>
      </c>
      <c r="O82" s="91">
        <v>646.8</v>
      </c>
      <c r="P82" s="6">
        <f t="shared" si="23"/>
        <v>1552.32</v>
      </c>
    </row>
    <row r="83" spans="1:16" ht="15">
      <c r="A83" s="29">
        <v>14</v>
      </c>
      <c r="B83" s="92" t="s">
        <v>612</v>
      </c>
      <c r="C83" s="36" t="s">
        <v>42</v>
      </c>
      <c r="D83" s="39" t="s">
        <v>554</v>
      </c>
      <c r="E83" s="36">
        <v>1.5</v>
      </c>
      <c r="F83" s="31">
        <v>1.5</v>
      </c>
      <c r="G83" s="36">
        <v>1</v>
      </c>
      <c r="H83" s="2">
        <v>8.8</v>
      </c>
      <c r="I83" s="4">
        <v>6160</v>
      </c>
      <c r="J83" s="4">
        <v>476.5</v>
      </c>
      <c r="K83" s="4">
        <v>10685.7</v>
      </c>
      <c r="L83" s="6">
        <f t="shared" si="22"/>
        <v>5091.73605</v>
      </c>
      <c r="M83" s="91">
        <v>2400</v>
      </c>
      <c r="N83" s="91">
        <v>7.1</v>
      </c>
      <c r="O83" s="91">
        <v>646.8</v>
      </c>
      <c r="P83" s="6">
        <f t="shared" si="23"/>
        <v>1552.32</v>
      </c>
    </row>
    <row r="84" spans="1:16" ht="15">
      <c r="A84" s="29">
        <v>15</v>
      </c>
      <c r="B84" s="92" t="s">
        <v>613</v>
      </c>
      <c r="C84" s="36" t="s">
        <v>42</v>
      </c>
      <c r="D84" s="39" t="s">
        <v>554</v>
      </c>
      <c r="E84" s="36">
        <v>1.5</v>
      </c>
      <c r="F84" s="31">
        <v>1.5</v>
      </c>
      <c r="G84" s="36">
        <v>1</v>
      </c>
      <c r="H84" s="2">
        <v>8.8</v>
      </c>
      <c r="I84" s="4">
        <v>6160</v>
      </c>
      <c r="J84" s="4">
        <v>476.5</v>
      </c>
      <c r="K84" s="4">
        <v>10685.7</v>
      </c>
      <c r="L84" s="6">
        <f t="shared" si="22"/>
        <v>5091.73605</v>
      </c>
      <c r="M84" s="91">
        <v>2400</v>
      </c>
      <c r="N84" s="91">
        <v>7.1</v>
      </c>
      <c r="O84" s="91">
        <v>646.8</v>
      </c>
      <c r="P84" s="6">
        <f t="shared" si="23"/>
        <v>1552.32</v>
      </c>
    </row>
    <row r="85" spans="1:16" ht="15">
      <c r="A85" s="29">
        <v>16</v>
      </c>
      <c r="B85" s="92" t="s">
        <v>614</v>
      </c>
      <c r="C85" s="36" t="s">
        <v>42</v>
      </c>
      <c r="D85" s="39" t="s">
        <v>554</v>
      </c>
      <c r="E85" s="36">
        <v>1.5</v>
      </c>
      <c r="F85" s="31">
        <v>1.5</v>
      </c>
      <c r="G85" s="36">
        <v>1</v>
      </c>
      <c r="H85" s="2">
        <v>8.8</v>
      </c>
      <c r="I85" s="4">
        <v>6160</v>
      </c>
      <c r="J85" s="4">
        <v>476.5</v>
      </c>
      <c r="K85" s="4">
        <v>10685.7</v>
      </c>
      <c r="L85" s="6">
        <f t="shared" si="22"/>
        <v>5091.73605</v>
      </c>
      <c r="M85" s="91">
        <v>2400</v>
      </c>
      <c r="N85" s="91">
        <v>7.1</v>
      </c>
      <c r="O85" s="91">
        <v>646.8</v>
      </c>
      <c r="P85" s="6">
        <f t="shared" si="23"/>
        <v>1552.32</v>
      </c>
    </row>
    <row r="86" spans="1:16" ht="15">
      <c r="A86" s="29">
        <v>17</v>
      </c>
      <c r="B86" s="92" t="s">
        <v>615</v>
      </c>
      <c r="C86" s="36" t="s">
        <v>42</v>
      </c>
      <c r="D86" s="39" t="s">
        <v>554</v>
      </c>
      <c r="E86" s="36">
        <v>1.5</v>
      </c>
      <c r="F86" s="31">
        <v>1.5</v>
      </c>
      <c r="G86" s="36">
        <v>1</v>
      </c>
      <c r="H86" s="2">
        <v>8.8</v>
      </c>
      <c r="I86" s="4">
        <v>6160</v>
      </c>
      <c r="J86" s="4">
        <v>476.5</v>
      </c>
      <c r="K86" s="4">
        <v>10685.7</v>
      </c>
      <c r="L86" s="6">
        <f t="shared" si="22"/>
        <v>5091.73605</v>
      </c>
      <c r="M86" s="91">
        <v>2400</v>
      </c>
      <c r="N86" s="91">
        <v>7.1</v>
      </c>
      <c r="O86" s="91">
        <v>646.8</v>
      </c>
      <c r="P86" s="6">
        <f t="shared" si="23"/>
        <v>1552.32</v>
      </c>
    </row>
    <row r="87" spans="1:16" ht="15">
      <c r="A87" s="37">
        <v>18</v>
      </c>
      <c r="B87" s="93" t="s">
        <v>616</v>
      </c>
      <c r="C87" s="39" t="s">
        <v>42</v>
      </c>
      <c r="D87" s="39" t="s">
        <v>554</v>
      </c>
      <c r="E87" s="39">
        <v>1.5</v>
      </c>
      <c r="F87" s="40">
        <v>1.5</v>
      </c>
      <c r="G87" s="39">
        <v>1</v>
      </c>
      <c r="H87" s="2">
        <v>8.8</v>
      </c>
      <c r="I87" s="4">
        <v>6160</v>
      </c>
      <c r="J87" s="4">
        <v>476.5</v>
      </c>
      <c r="K87" s="4">
        <v>10685.7</v>
      </c>
      <c r="L87" s="6">
        <f t="shared" si="22"/>
        <v>5091.73605</v>
      </c>
      <c r="M87" s="91">
        <v>2400</v>
      </c>
      <c r="N87" s="91">
        <v>7.1</v>
      </c>
      <c r="O87" s="91">
        <v>646.8</v>
      </c>
      <c r="P87" s="6">
        <f t="shared" si="23"/>
        <v>1552.32</v>
      </c>
    </row>
    <row r="88" spans="1:16" ht="15.75" thickBot="1">
      <c r="A88" s="37">
        <v>18</v>
      </c>
      <c r="B88" s="93" t="s">
        <v>1077</v>
      </c>
      <c r="C88" s="39" t="s">
        <v>34</v>
      </c>
      <c r="D88" s="39" t="s">
        <v>554</v>
      </c>
      <c r="E88" s="39">
        <v>1.5</v>
      </c>
      <c r="F88" s="40">
        <v>1.5</v>
      </c>
      <c r="G88" s="39">
        <v>1</v>
      </c>
      <c r="H88" s="94">
        <v>9.6</v>
      </c>
      <c r="I88" s="41">
        <v>6160</v>
      </c>
      <c r="J88" s="41">
        <v>705.5</v>
      </c>
      <c r="K88" s="41">
        <v>10685.7</v>
      </c>
      <c r="L88" s="95">
        <f t="shared" si="22"/>
        <v>7538.761350000001</v>
      </c>
      <c r="M88" s="96">
        <v>0</v>
      </c>
      <c r="N88" s="96">
        <v>0</v>
      </c>
      <c r="O88" s="97">
        <v>0</v>
      </c>
      <c r="P88" s="95">
        <f t="shared" si="23"/>
        <v>0</v>
      </c>
    </row>
    <row r="89" spans="1:16" ht="15.75" thickBot="1">
      <c r="A89" s="301" t="s">
        <v>108</v>
      </c>
      <c r="B89" s="302"/>
      <c r="C89" s="14" t="s">
        <v>3</v>
      </c>
      <c r="D89" s="14" t="s">
        <v>20</v>
      </c>
      <c r="E89" s="14" t="s">
        <v>20</v>
      </c>
      <c r="F89" s="14" t="s">
        <v>20</v>
      </c>
      <c r="G89" s="14">
        <f>SUM(G90:G102)</f>
        <v>13</v>
      </c>
      <c r="H89" s="14" t="s">
        <v>20</v>
      </c>
      <c r="I89" s="18">
        <f aca="true" t="shared" si="24" ref="I89:N89">SUM(I90:I102)</f>
        <v>80850</v>
      </c>
      <c r="J89" s="18">
        <f t="shared" si="24"/>
        <v>6302</v>
      </c>
      <c r="K89" s="18">
        <f t="shared" si="24"/>
        <v>124722.06999999999</v>
      </c>
      <c r="L89" s="18">
        <f t="shared" si="24"/>
        <v>64847.38771</v>
      </c>
      <c r="M89" s="18">
        <f t="shared" si="24"/>
        <v>5950</v>
      </c>
      <c r="N89" s="18">
        <f t="shared" si="24"/>
        <v>20</v>
      </c>
      <c r="O89" s="18">
        <f>+SUM(O90:O102)</f>
        <v>1865</v>
      </c>
      <c r="P89" s="20">
        <f>+SUM(P90:P102)</f>
        <v>5328.1</v>
      </c>
    </row>
    <row r="90" spans="1:16" ht="15.75">
      <c r="A90" s="46">
        <v>1</v>
      </c>
      <c r="B90" s="311" t="s">
        <v>617</v>
      </c>
      <c r="C90" s="47" t="s">
        <v>33</v>
      </c>
      <c r="D90" s="47" t="s">
        <v>556</v>
      </c>
      <c r="E90" s="47">
        <v>1.5</v>
      </c>
      <c r="F90" s="47">
        <v>2.5</v>
      </c>
      <c r="G90" s="47">
        <v>1</v>
      </c>
      <c r="H90" s="47">
        <v>12</v>
      </c>
      <c r="I90" s="98">
        <v>6930</v>
      </c>
      <c r="J90" s="5">
        <v>835</v>
      </c>
      <c r="K90" s="5">
        <v>14685.1</v>
      </c>
      <c r="L90" s="6">
        <f>J90*K90/1000</f>
        <v>12262.0585</v>
      </c>
      <c r="M90" s="7"/>
      <c r="N90" s="7">
        <v>0</v>
      </c>
      <c r="O90" s="5">
        <v>0</v>
      </c>
      <c r="P90" s="99">
        <f aca="true" t="shared" si="25" ref="P90:P94">+O90*M90/1000</f>
        <v>0</v>
      </c>
    </row>
    <row r="91" spans="1:16" ht="15.75">
      <c r="A91" s="29">
        <v>2</v>
      </c>
      <c r="B91" s="309"/>
      <c r="C91" s="36" t="s">
        <v>42</v>
      </c>
      <c r="D91" s="39" t="s">
        <v>554</v>
      </c>
      <c r="E91" s="31">
        <v>1.5</v>
      </c>
      <c r="F91" s="31">
        <v>1.5</v>
      </c>
      <c r="G91" s="31">
        <v>1</v>
      </c>
      <c r="H91" s="31">
        <v>8.5</v>
      </c>
      <c r="I91" s="73">
        <v>6160</v>
      </c>
      <c r="J91" s="5">
        <v>515</v>
      </c>
      <c r="K91" s="4">
        <v>14685.1</v>
      </c>
      <c r="L91" s="6">
        <f aca="true" t="shared" si="26" ref="L91:L102">J91*K91/1000</f>
        <v>7562.8265</v>
      </c>
      <c r="M91" s="8"/>
      <c r="N91" s="74">
        <v>0</v>
      </c>
      <c r="O91" s="4">
        <v>0</v>
      </c>
      <c r="P91" s="9">
        <f t="shared" si="25"/>
        <v>0</v>
      </c>
    </row>
    <row r="92" spans="1:16" ht="15.75">
      <c r="A92" s="29">
        <f aca="true" t="shared" si="27" ref="A92:A102">+A91+1</f>
        <v>3</v>
      </c>
      <c r="B92" s="36" t="s">
        <v>618</v>
      </c>
      <c r="C92" s="36" t="s">
        <v>34</v>
      </c>
      <c r="D92" s="39" t="s">
        <v>554</v>
      </c>
      <c r="E92" s="36">
        <v>1.5</v>
      </c>
      <c r="F92" s="36" t="s">
        <v>111</v>
      </c>
      <c r="G92" s="36">
        <v>1</v>
      </c>
      <c r="H92" s="31">
        <v>9.3</v>
      </c>
      <c r="I92" s="73">
        <v>6160</v>
      </c>
      <c r="J92" s="5">
        <v>660</v>
      </c>
      <c r="K92" s="4">
        <v>8500</v>
      </c>
      <c r="L92" s="6">
        <f t="shared" si="26"/>
        <v>5610</v>
      </c>
      <c r="M92" s="8"/>
      <c r="N92" s="74">
        <v>0</v>
      </c>
      <c r="O92" s="4">
        <v>0</v>
      </c>
      <c r="P92" s="9">
        <f t="shared" si="25"/>
        <v>0</v>
      </c>
    </row>
    <row r="93" spans="1:16" ht="15.75">
      <c r="A93" s="29">
        <f t="shared" si="27"/>
        <v>4</v>
      </c>
      <c r="B93" s="36" t="s">
        <v>619</v>
      </c>
      <c r="C93" s="36" t="s">
        <v>37</v>
      </c>
      <c r="D93" s="39" t="s">
        <v>554</v>
      </c>
      <c r="E93" s="36">
        <v>1.5</v>
      </c>
      <c r="F93" s="36">
        <v>1.6</v>
      </c>
      <c r="G93" s="36">
        <v>1</v>
      </c>
      <c r="H93" s="31">
        <v>8.3</v>
      </c>
      <c r="I93" s="73">
        <v>6160</v>
      </c>
      <c r="J93" s="5">
        <v>171</v>
      </c>
      <c r="K93" s="4">
        <v>15484.5</v>
      </c>
      <c r="L93" s="6">
        <f t="shared" si="26"/>
        <v>2647.8495</v>
      </c>
      <c r="M93" s="8"/>
      <c r="N93" s="74">
        <v>0</v>
      </c>
      <c r="O93" s="4">
        <v>0</v>
      </c>
      <c r="P93" s="9">
        <f t="shared" si="25"/>
        <v>0</v>
      </c>
    </row>
    <row r="94" spans="1:16" ht="15.75">
      <c r="A94" s="29">
        <f t="shared" si="27"/>
        <v>5</v>
      </c>
      <c r="B94" s="36" t="s">
        <v>620</v>
      </c>
      <c r="C94" s="36" t="s">
        <v>38</v>
      </c>
      <c r="D94" s="39" t="s">
        <v>554</v>
      </c>
      <c r="E94" s="36">
        <v>1.5</v>
      </c>
      <c r="F94" s="31">
        <v>1.5</v>
      </c>
      <c r="G94" s="36">
        <v>1</v>
      </c>
      <c r="H94" s="31">
        <v>8.3</v>
      </c>
      <c r="I94" s="73">
        <v>6160</v>
      </c>
      <c r="J94" s="5">
        <v>468</v>
      </c>
      <c r="K94" s="4">
        <v>7500</v>
      </c>
      <c r="L94" s="6">
        <f t="shared" si="26"/>
        <v>3510</v>
      </c>
      <c r="M94" s="8"/>
      <c r="N94" s="74">
        <v>0</v>
      </c>
      <c r="O94" s="4">
        <v>0</v>
      </c>
      <c r="P94" s="9">
        <f t="shared" si="25"/>
        <v>0</v>
      </c>
    </row>
    <row r="95" spans="1:16" ht="15.75">
      <c r="A95" s="29">
        <f t="shared" si="27"/>
        <v>6</v>
      </c>
      <c r="B95" s="36" t="s">
        <v>621</v>
      </c>
      <c r="C95" s="36" t="s">
        <v>34</v>
      </c>
      <c r="D95" s="39" t="s">
        <v>554</v>
      </c>
      <c r="E95" s="36">
        <v>1.5</v>
      </c>
      <c r="F95" s="36">
        <v>1.5</v>
      </c>
      <c r="G95" s="36">
        <v>1</v>
      </c>
      <c r="H95" s="31">
        <v>9.3</v>
      </c>
      <c r="I95" s="73">
        <v>6160</v>
      </c>
      <c r="J95" s="5">
        <v>468</v>
      </c>
      <c r="K95" s="4">
        <v>9949</v>
      </c>
      <c r="L95" s="6">
        <f t="shared" si="26"/>
        <v>4656.132</v>
      </c>
      <c r="M95" s="8"/>
      <c r="N95" s="74">
        <v>0</v>
      </c>
      <c r="O95" s="4">
        <v>0</v>
      </c>
      <c r="P95" s="9">
        <v>0</v>
      </c>
    </row>
    <row r="96" spans="1:16" ht="15.75">
      <c r="A96" s="29">
        <f t="shared" si="27"/>
        <v>7</v>
      </c>
      <c r="B96" s="36" t="s">
        <v>622</v>
      </c>
      <c r="C96" s="36" t="s">
        <v>42</v>
      </c>
      <c r="D96" s="39" t="s">
        <v>554</v>
      </c>
      <c r="E96" s="36">
        <v>1.5</v>
      </c>
      <c r="F96" s="36">
        <v>1.5</v>
      </c>
      <c r="G96" s="36">
        <v>1</v>
      </c>
      <c r="H96" s="31">
        <v>8.5</v>
      </c>
      <c r="I96" s="73">
        <v>6160</v>
      </c>
      <c r="J96" s="5">
        <f>410+263</f>
        <v>673</v>
      </c>
      <c r="K96" s="4">
        <v>7466.17</v>
      </c>
      <c r="L96" s="6">
        <f t="shared" si="26"/>
        <v>5024.7324100000005</v>
      </c>
      <c r="M96" s="8"/>
      <c r="N96" s="74">
        <v>0</v>
      </c>
      <c r="O96" s="4">
        <v>0</v>
      </c>
      <c r="P96" s="9">
        <f aca="true" t="shared" si="28" ref="P96:P102">+O96*M96/1000</f>
        <v>0</v>
      </c>
    </row>
    <row r="97" spans="1:16" ht="15.75">
      <c r="A97" s="29">
        <f t="shared" si="27"/>
        <v>8</v>
      </c>
      <c r="B97" s="36" t="s">
        <v>623</v>
      </c>
      <c r="C97" s="36" t="s">
        <v>42</v>
      </c>
      <c r="D97" s="39" t="s">
        <v>554</v>
      </c>
      <c r="E97" s="36">
        <v>1.5</v>
      </c>
      <c r="F97" s="36">
        <v>1.5</v>
      </c>
      <c r="G97" s="36">
        <v>1</v>
      </c>
      <c r="H97" s="31">
        <v>8.5</v>
      </c>
      <c r="I97" s="73">
        <v>6160</v>
      </c>
      <c r="J97" s="5">
        <v>404</v>
      </c>
      <c r="K97" s="4">
        <v>9501</v>
      </c>
      <c r="L97" s="6">
        <f t="shared" si="26"/>
        <v>3838.404</v>
      </c>
      <c r="M97" s="8"/>
      <c r="N97" s="74">
        <v>0</v>
      </c>
      <c r="O97" s="4">
        <v>0</v>
      </c>
      <c r="P97" s="9">
        <f t="shared" si="28"/>
        <v>0</v>
      </c>
    </row>
    <row r="98" spans="1:16" ht="15.75">
      <c r="A98" s="29">
        <f t="shared" si="27"/>
        <v>9</v>
      </c>
      <c r="B98" s="36" t="s">
        <v>624</v>
      </c>
      <c r="C98" s="36" t="s">
        <v>42</v>
      </c>
      <c r="D98" s="39" t="s">
        <v>554</v>
      </c>
      <c r="E98" s="36">
        <v>1.5</v>
      </c>
      <c r="F98" s="36">
        <v>1.5</v>
      </c>
      <c r="G98" s="36">
        <v>1</v>
      </c>
      <c r="H98" s="31">
        <v>8.5</v>
      </c>
      <c r="I98" s="73">
        <v>6160</v>
      </c>
      <c r="J98" s="5">
        <v>404</v>
      </c>
      <c r="K98" s="4">
        <v>7552.2</v>
      </c>
      <c r="L98" s="6">
        <f t="shared" si="26"/>
        <v>3051.0888</v>
      </c>
      <c r="M98" s="5">
        <v>3250</v>
      </c>
      <c r="N98" s="4">
        <v>10</v>
      </c>
      <c r="O98" s="5">
        <v>532</v>
      </c>
      <c r="P98" s="9">
        <f t="shared" si="28"/>
        <v>1729</v>
      </c>
    </row>
    <row r="99" spans="1:16" ht="15.75">
      <c r="A99" s="29">
        <f t="shared" si="27"/>
        <v>10</v>
      </c>
      <c r="B99" s="36" t="s">
        <v>625</v>
      </c>
      <c r="C99" s="36" t="s">
        <v>38</v>
      </c>
      <c r="D99" s="39" t="s">
        <v>554</v>
      </c>
      <c r="E99" s="36">
        <v>1.5</v>
      </c>
      <c r="F99" s="36">
        <v>1.5</v>
      </c>
      <c r="G99" s="36">
        <v>1</v>
      </c>
      <c r="H99" s="31">
        <v>8.3</v>
      </c>
      <c r="I99" s="73">
        <v>6160</v>
      </c>
      <c r="J99" s="5">
        <v>0</v>
      </c>
      <c r="K99" s="4">
        <v>0</v>
      </c>
      <c r="L99" s="6">
        <f t="shared" si="26"/>
        <v>0</v>
      </c>
      <c r="M99" s="8">
        <v>2700</v>
      </c>
      <c r="N99" s="74">
        <v>10</v>
      </c>
      <c r="O99" s="4">
        <v>1333</v>
      </c>
      <c r="P99" s="9">
        <f t="shared" si="28"/>
        <v>3599.1</v>
      </c>
    </row>
    <row r="100" spans="1:16" ht="15.75">
      <c r="A100" s="29">
        <f t="shared" si="27"/>
        <v>11</v>
      </c>
      <c r="B100" s="36" t="s">
        <v>626</v>
      </c>
      <c r="C100" s="36" t="s">
        <v>42</v>
      </c>
      <c r="D100" s="39" t="s">
        <v>554</v>
      </c>
      <c r="E100" s="36">
        <v>1.5</v>
      </c>
      <c r="F100" s="36">
        <v>1.5</v>
      </c>
      <c r="G100" s="36">
        <v>1</v>
      </c>
      <c r="H100" s="31">
        <v>8.5</v>
      </c>
      <c r="I100" s="73">
        <v>6160</v>
      </c>
      <c r="J100" s="5">
        <v>600</v>
      </c>
      <c r="K100" s="4">
        <v>9501</v>
      </c>
      <c r="L100" s="6">
        <f t="shared" si="26"/>
        <v>5700.6</v>
      </c>
      <c r="M100" s="8"/>
      <c r="N100" s="74">
        <v>0</v>
      </c>
      <c r="O100" s="4">
        <v>0</v>
      </c>
      <c r="P100" s="9">
        <f t="shared" si="28"/>
        <v>0</v>
      </c>
    </row>
    <row r="101" spans="1:16" ht="15.75">
      <c r="A101" s="29">
        <f t="shared" si="27"/>
        <v>12</v>
      </c>
      <c r="B101" s="36" t="s">
        <v>627</v>
      </c>
      <c r="C101" s="36" t="s">
        <v>42</v>
      </c>
      <c r="D101" s="39" t="s">
        <v>554</v>
      </c>
      <c r="E101" s="36">
        <v>1.5</v>
      </c>
      <c r="F101" s="36">
        <v>1.5</v>
      </c>
      <c r="G101" s="36">
        <v>1</v>
      </c>
      <c r="H101" s="31">
        <v>8.5</v>
      </c>
      <c r="I101" s="73">
        <v>6160</v>
      </c>
      <c r="J101" s="5">
        <v>640</v>
      </c>
      <c r="K101" s="4">
        <v>9949</v>
      </c>
      <c r="L101" s="6">
        <f t="shared" si="26"/>
        <v>6367.36</v>
      </c>
      <c r="M101" s="8"/>
      <c r="N101" s="74">
        <v>0</v>
      </c>
      <c r="O101" s="4">
        <v>0</v>
      </c>
      <c r="P101" s="9">
        <f t="shared" si="28"/>
        <v>0</v>
      </c>
    </row>
    <row r="102" spans="1:16" ht="16.5" thickBot="1">
      <c r="A102" s="37">
        <f t="shared" si="27"/>
        <v>13</v>
      </c>
      <c r="B102" s="39" t="s">
        <v>628</v>
      </c>
      <c r="C102" s="39" t="s">
        <v>42</v>
      </c>
      <c r="D102" s="39" t="s">
        <v>554</v>
      </c>
      <c r="E102" s="40">
        <v>1.5</v>
      </c>
      <c r="F102" s="40">
        <v>1.5</v>
      </c>
      <c r="G102" s="39">
        <v>1</v>
      </c>
      <c r="H102" s="31">
        <v>8.5</v>
      </c>
      <c r="I102" s="73">
        <v>6160</v>
      </c>
      <c r="J102" s="5">
        <v>464</v>
      </c>
      <c r="K102" s="4">
        <v>9949</v>
      </c>
      <c r="L102" s="6">
        <f t="shared" si="26"/>
        <v>4616.336</v>
      </c>
      <c r="M102" s="8"/>
      <c r="N102" s="74">
        <v>0</v>
      </c>
      <c r="O102" s="4">
        <v>0</v>
      </c>
      <c r="P102" s="9">
        <f t="shared" si="28"/>
        <v>0</v>
      </c>
    </row>
    <row r="103" spans="1:16" ht="15.75" thickBot="1">
      <c r="A103" s="301" t="s">
        <v>122</v>
      </c>
      <c r="B103" s="302"/>
      <c r="C103" s="14" t="s">
        <v>3</v>
      </c>
      <c r="D103" s="14" t="s">
        <v>20</v>
      </c>
      <c r="E103" s="14" t="s">
        <v>20</v>
      </c>
      <c r="F103" s="14" t="s">
        <v>20</v>
      </c>
      <c r="G103" s="14">
        <f>SUM(G104:G120)</f>
        <v>17</v>
      </c>
      <c r="H103" s="14" t="s">
        <v>20</v>
      </c>
      <c r="I103" s="18">
        <f aca="true" t="shared" si="29" ref="I103:N103">SUM(I104:I120)</f>
        <v>115080</v>
      </c>
      <c r="J103" s="18">
        <f t="shared" si="29"/>
        <v>2898</v>
      </c>
      <c r="K103" s="18">
        <f t="shared" si="29"/>
        <v>123500</v>
      </c>
      <c r="L103" s="18">
        <f t="shared" si="29"/>
        <v>26069.399999999998</v>
      </c>
      <c r="M103" s="18">
        <f t="shared" si="29"/>
        <v>55250</v>
      </c>
      <c r="N103" s="18">
        <f t="shared" si="29"/>
        <v>140</v>
      </c>
      <c r="O103" s="18">
        <f>+SUM(O104:O120)</f>
        <v>9408</v>
      </c>
      <c r="P103" s="20">
        <f>+SUM(P104:P120)</f>
        <v>30576</v>
      </c>
    </row>
    <row r="104" spans="1:16" ht="15">
      <c r="A104" s="46">
        <v>1</v>
      </c>
      <c r="B104" s="311" t="s">
        <v>629</v>
      </c>
      <c r="C104" s="47" t="s">
        <v>31</v>
      </c>
      <c r="D104" s="47" t="s">
        <v>556</v>
      </c>
      <c r="E104" s="47">
        <v>1.5</v>
      </c>
      <c r="F104" s="47">
        <v>3.6</v>
      </c>
      <c r="G104" s="47">
        <v>1</v>
      </c>
      <c r="H104" s="47">
        <v>17</v>
      </c>
      <c r="I104" s="5">
        <v>7560</v>
      </c>
      <c r="J104" s="5">
        <v>1285.2</v>
      </c>
      <c r="K104" s="5">
        <v>11500</v>
      </c>
      <c r="L104" s="89">
        <f>J104*K104/1000</f>
        <v>14779.8</v>
      </c>
      <c r="M104" s="7">
        <v>3250</v>
      </c>
      <c r="N104" s="7">
        <v>0</v>
      </c>
      <c r="O104" s="5">
        <v>0</v>
      </c>
      <c r="P104" s="99">
        <f>+O104*M104/1000</f>
        <v>0</v>
      </c>
    </row>
    <row r="105" spans="1:16" ht="15">
      <c r="A105" s="29">
        <f>+A104+1</f>
        <v>2</v>
      </c>
      <c r="B105" s="309"/>
      <c r="C105" s="31" t="s">
        <v>124</v>
      </c>
      <c r="D105" s="39" t="s">
        <v>554</v>
      </c>
      <c r="E105" s="31">
        <v>1.5</v>
      </c>
      <c r="F105" s="31">
        <v>2.4</v>
      </c>
      <c r="G105" s="31">
        <v>1</v>
      </c>
      <c r="H105" s="31">
        <v>13.5</v>
      </c>
      <c r="I105" s="4">
        <v>6720</v>
      </c>
      <c r="J105" s="4">
        <v>907.2</v>
      </c>
      <c r="K105" s="4">
        <v>7000</v>
      </c>
      <c r="L105" s="6">
        <f aca="true" t="shared" si="30" ref="L105:L120">J105*K105/1000</f>
        <v>6350.4</v>
      </c>
      <c r="M105" s="7">
        <v>3250</v>
      </c>
      <c r="N105" s="7">
        <v>0</v>
      </c>
      <c r="O105" s="5">
        <v>0</v>
      </c>
      <c r="P105" s="9">
        <f>+O105*M105/1000</f>
        <v>0</v>
      </c>
    </row>
    <row r="106" spans="1:16" ht="15">
      <c r="A106" s="29">
        <f aca="true" t="shared" si="31" ref="A106:A120">+A105+1</f>
        <v>3</v>
      </c>
      <c r="B106" s="309"/>
      <c r="C106" s="31" t="s">
        <v>125</v>
      </c>
      <c r="D106" s="39" t="s">
        <v>554</v>
      </c>
      <c r="E106" s="31">
        <v>1.5</v>
      </c>
      <c r="F106" s="31">
        <v>1.8</v>
      </c>
      <c r="G106" s="31">
        <v>1</v>
      </c>
      <c r="H106" s="31">
        <v>10.5</v>
      </c>
      <c r="I106" s="4">
        <v>6720</v>
      </c>
      <c r="J106" s="4">
        <v>705.6</v>
      </c>
      <c r="K106" s="4">
        <v>7000</v>
      </c>
      <c r="L106" s="6">
        <f t="shared" si="30"/>
        <v>4939.2</v>
      </c>
      <c r="M106" s="7">
        <v>3250</v>
      </c>
      <c r="N106" s="7">
        <v>0</v>
      </c>
      <c r="O106" s="5">
        <v>0</v>
      </c>
      <c r="P106" s="9">
        <f aca="true" t="shared" si="32" ref="P106:P120">+O106*M106/1000</f>
        <v>0</v>
      </c>
    </row>
    <row r="107" spans="1:16" ht="15">
      <c r="A107" s="29">
        <f t="shared" si="31"/>
        <v>4</v>
      </c>
      <c r="B107" s="36" t="s">
        <v>630</v>
      </c>
      <c r="C107" s="36" t="s">
        <v>34</v>
      </c>
      <c r="D107" s="39" t="s">
        <v>554</v>
      </c>
      <c r="E107" s="36">
        <v>1.5</v>
      </c>
      <c r="F107" s="36">
        <v>1.5</v>
      </c>
      <c r="G107" s="36">
        <v>1</v>
      </c>
      <c r="H107" s="31">
        <v>10</v>
      </c>
      <c r="I107" s="4">
        <v>6720</v>
      </c>
      <c r="J107" s="4">
        <v>0</v>
      </c>
      <c r="K107" s="4">
        <v>7000</v>
      </c>
      <c r="L107" s="6">
        <f t="shared" si="30"/>
        <v>0</v>
      </c>
      <c r="M107" s="7">
        <v>3250</v>
      </c>
      <c r="N107" s="7">
        <v>10</v>
      </c>
      <c r="O107" s="5">
        <v>672</v>
      </c>
      <c r="P107" s="9">
        <f t="shared" si="32"/>
        <v>2184</v>
      </c>
    </row>
    <row r="108" spans="1:16" ht="15">
      <c r="A108" s="29">
        <f t="shared" si="31"/>
        <v>5</v>
      </c>
      <c r="B108" s="36" t="s">
        <v>631</v>
      </c>
      <c r="C108" s="36" t="s">
        <v>42</v>
      </c>
      <c r="D108" s="39" t="s">
        <v>554</v>
      </c>
      <c r="E108" s="36">
        <v>1.5</v>
      </c>
      <c r="F108" s="36">
        <v>1.5</v>
      </c>
      <c r="G108" s="36">
        <v>1</v>
      </c>
      <c r="H108" s="31">
        <v>10</v>
      </c>
      <c r="I108" s="4">
        <v>6720</v>
      </c>
      <c r="J108" s="4">
        <v>0</v>
      </c>
      <c r="K108" s="4">
        <v>7000</v>
      </c>
      <c r="L108" s="6">
        <f t="shared" si="30"/>
        <v>0</v>
      </c>
      <c r="M108" s="7">
        <v>3250</v>
      </c>
      <c r="N108" s="7">
        <v>10</v>
      </c>
      <c r="O108" s="5">
        <v>672</v>
      </c>
      <c r="P108" s="9">
        <f t="shared" si="32"/>
        <v>2184</v>
      </c>
    </row>
    <row r="109" spans="1:16" ht="15">
      <c r="A109" s="29">
        <f t="shared" si="31"/>
        <v>6</v>
      </c>
      <c r="B109" s="36" t="s">
        <v>632</v>
      </c>
      <c r="C109" s="36" t="s">
        <v>42</v>
      </c>
      <c r="D109" s="39" t="s">
        <v>554</v>
      </c>
      <c r="E109" s="36">
        <v>1.5</v>
      </c>
      <c r="F109" s="36">
        <v>1.5</v>
      </c>
      <c r="G109" s="36">
        <v>1</v>
      </c>
      <c r="H109" s="31">
        <v>10</v>
      </c>
      <c r="I109" s="4">
        <v>6720</v>
      </c>
      <c r="J109" s="4">
        <v>0</v>
      </c>
      <c r="K109" s="4">
        <v>7000</v>
      </c>
      <c r="L109" s="6">
        <f t="shared" si="30"/>
        <v>0</v>
      </c>
      <c r="M109" s="7">
        <v>3250</v>
      </c>
      <c r="N109" s="7">
        <v>10</v>
      </c>
      <c r="O109" s="5">
        <v>672</v>
      </c>
      <c r="P109" s="9">
        <f t="shared" si="32"/>
        <v>2184</v>
      </c>
    </row>
    <row r="110" spans="1:16" ht="15">
      <c r="A110" s="29">
        <f t="shared" si="31"/>
        <v>7</v>
      </c>
      <c r="B110" s="36" t="s">
        <v>633</v>
      </c>
      <c r="C110" s="36" t="s">
        <v>42</v>
      </c>
      <c r="D110" s="39" t="s">
        <v>554</v>
      </c>
      <c r="E110" s="36">
        <v>1.5</v>
      </c>
      <c r="F110" s="36">
        <v>1.5</v>
      </c>
      <c r="G110" s="36">
        <v>1</v>
      </c>
      <c r="H110" s="31">
        <v>10</v>
      </c>
      <c r="I110" s="4">
        <v>6720</v>
      </c>
      <c r="J110" s="4">
        <v>0</v>
      </c>
      <c r="K110" s="4">
        <v>7000</v>
      </c>
      <c r="L110" s="6">
        <f t="shared" si="30"/>
        <v>0</v>
      </c>
      <c r="M110" s="7">
        <v>3250</v>
      </c>
      <c r="N110" s="7">
        <v>10</v>
      </c>
      <c r="O110" s="5">
        <v>672</v>
      </c>
      <c r="P110" s="9">
        <f t="shared" si="32"/>
        <v>2184</v>
      </c>
    </row>
    <row r="111" spans="1:16" ht="15">
      <c r="A111" s="29">
        <f t="shared" si="31"/>
        <v>8</v>
      </c>
      <c r="B111" s="36" t="s">
        <v>634</v>
      </c>
      <c r="C111" s="36" t="s">
        <v>42</v>
      </c>
      <c r="D111" s="39" t="s">
        <v>554</v>
      </c>
      <c r="E111" s="36">
        <v>1.5</v>
      </c>
      <c r="F111" s="36">
        <v>1.5</v>
      </c>
      <c r="G111" s="36">
        <v>1</v>
      </c>
      <c r="H111" s="31">
        <v>10</v>
      </c>
      <c r="I111" s="4">
        <v>6720</v>
      </c>
      <c r="J111" s="4">
        <v>0</v>
      </c>
      <c r="K111" s="4">
        <v>7000</v>
      </c>
      <c r="L111" s="6">
        <f t="shared" si="30"/>
        <v>0</v>
      </c>
      <c r="M111" s="7">
        <v>3250</v>
      </c>
      <c r="N111" s="7">
        <v>10</v>
      </c>
      <c r="O111" s="5">
        <v>672</v>
      </c>
      <c r="P111" s="9">
        <f t="shared" si="32"/>
        <v>2184</v>
      </c>
    </row>
    <row r="112" spans="1:16" ht="15">
      <c r="A112" s="29">
        <f t="shared" si="31"/>
        <v>9</v>
      </c>
      <c r="B112" s="36" t="s">
        <v>635</v>
      </c>
      <c r="C112" s="36" t="s">
        <v>42</v>
      </c>
      <c r="D112" s="39" t="s">
        <v>554</v>
      </c>
      <c r="E112" s="36">
        <v>1.5</v>
      </c>
      <c r="F112" s="36">
        <v>1.5</v>
      </c>
      <c r="G112" s="36">
        <v>1</v>
      </c>
      <c r="H112" s="31">
        <v>10</v>
      </c>
      <c r="I112" s="4">
        <v>6720</v>
      </c>
      <c r="J112" s="4">
        <v>0</v>
      </c>
      <c r="K112" s="4">
        <v>7000</v>
      </c>
      <c r="L112" s="6">
        <f t="shared" si="30"/>
        <v>0</v>
      </c>
      <c r="M112" s="7">
        <v>3250</v>
      </c>
      <c r="N112" s="7">
        <v>10</v>
      </c>
      <c r="O112" s="5">
        <v>672</v>
      </c>
      <c r="P112" s="9">
        <f t="shared" si="32"/>
        <v>2184</v>
      </c>
    </row>
    <row r="113" spans="1:16" ht="15">
      <c r="A113" s="29">
        <f t="shared" si="31"/>
        <v>10</v>
      </c>
      <c r="B113" s="36" t="s">
        <v>636</v>
      </c>
      <c r="C113" s="36" t="s">
        <v>42</v>
      </c>
      <c r="D113" s="39" t="s">
        <v>554</v>
      </c>
      <c r="E113" s="36">
        <v>1.5</v>
      </c>
      <c r="F113" s="36">
        <v>1.5</v>
      </c>
      <c r="G113" s="36">
        <v>1</v>
      </c>
      <c r="H113" s="31">
        <v>10</v>
      </c>
      <c r="I113" s="4">
        <v>6720</v>
      </c>
      <c r="J113" s="4">
        <v>0</v>
      </c>
      <c r="K113" s="4">
        <v>7000</v>
      </c>
      <c r="L113" s="6">
        <f t="shared" si="30"/>
        <v>0</v>
      </c>
      <c r="M113" s="7">
        <v>3250</v>
      </c>
      <c r="N113" s="7">
        <v>10</v>
      </c>
      <c r="O113" s="5">
        <v>672</v>
      </c>
      <c r="P113" s="9">
        <f t="shared" si="32"/>
        <v>2184</v>
      </c>
    </row>
    <row r="114" spans="1:16" ht="15">
      <c r="A114" s="29">
        <f t="shared" si="31"/>
        <v>11</v>
      </c>
      <c r="B114" s="36" t="s">
        <v>637</v>
      </c>
      <c r="C114" s="36" t="s">
        <v>42</v>
      </c>
      <c r="D114" s="39" t="s">
        <v>554</v>
      </c>
      <c r="E114" s="36">
        <v>1.5</v>
      </c>
      <c r="F114" s="36">
        <v>1.5</v>
      </c>
      <c r="G114" s="36">
        <v>1</v>
      </c>
      <c r="H114" s="31">
        <v>10</v>
      </c>
      <c r="I114" s="4">
        <v>6720</v>
      </c>
      <c r="J114" s="4">
        <v>0</v>
      </c>
      <c r="K114" s="4">
        <v>7000</v>
      </c>
      <c r="L114" s="6">
        <f t="shared" si="30"/>
        <v>0</v>
      </c>
      <c r="M114" s="7">
        <v>3250</v>
      </c>
      <c r="N114" s="7">
        <v>10</v>
      </c>
      <c r="O114" s="5">
        <v>672</v>
      </c>
      <c r="P114" s="9">
        <f t="shared" si="32"/>
        <v>2184</v>
      </c>
    </row>
    <row r="115" spans="1:16" ht="15">
      <c r="A115" s="29">
        <f t="shared" si="31"/>
        <v>12</v>
      </c>
      <c r="B115" s="36" t="s">
        <v>638</v>
      </c>
      <c r="C115" s="36" t="s">
        <v>42</v>
      </c>
      <c r="D115" s="39" t="s">
        <v>554</v>
      </c>
      <c r="E115" s="36">
        <v>1.5</v>
      </c>
      <c r="F115" s="36">
        <v>1.5</v>
      </c>
      <c r="G115" s="36">
        <v>1</v>
      </c>
      <c r="H115" s="31">
        <v>10</v>
      </c>
      <c r="I115" s="4">
        <v>6720</v>
      </c>
      <c r="J115" s="4">
        <v>0</v>
      </c>
      <c r="K115" s="4">
        <v>7000</v>
      </c>
      <c r="L115" s="6">
        <f t="shared" si="30"/>
        <v>0</v>
      </c>
      <c r="M115" s="7">
        <v>3250</v>
      </c>
      <c r="N115" s="7">
        <v>10</v>
      </c>
      <c r="O115" s="5">
        <v>672</v>
      </c>
      <c r="P115" s="9">
        <f t="shared" si="32"/>
        <v>2184</v>
      </c>
    </row>
    <row r="116" spans="1:16" ht="15">
      <c r="A116" s="29">
        <f t="shared" si="31"/>
        <v>13</v>
      </c>
      <c r="B116" s="36" t="s">
        <v>639</v>
      </c>
      <c r="C116" s="36" t="s">
        <v>42</v>
      </c>
      <c r="D116" s="39" t="s">
        <v>554</v>
      </c>
      <c r="E116" s="36">
        <v>1.5</v>
      </c>
      <c r="F116" s="36">
        <v>1.5</v>
      </c>
      <c r="G116" s="36">
        <v>1</v>
      </c>
      <c r="H116" s="31">
        <v>10</v>
      </c>
      <c r="I116" s="4">
        <v>6720</v>
      </c>
      <c r="J116" s="4">
        <v>0</v>
      </c>
      <c r="K116" s="4">
        <v>7000</v>
      </c>
      <c r="L116" s="6">
        <f t="shared" si="30"/>
        <v>0</v>
      </c>
      <c r="M116" s="7">
        <v>3250</v>
      </c>
      <c r="N116" s="7">
        <v>10</v>
      </c>
      <c r="O116" s="5">
        <v>672</v>
      </c>
      <c r="P116" s="9">
        <f t="shared" si="32"/>
        <v>2184</v>
      </c>
    </row>
    <row r="117" spans="1:16" ht="15">
      <c r="A117" s="29">
        <f t="shared" si="31"/>
        <v>14</v>
      </c>
      <c r="B117" s="36" t="s">
        <v>640</v>
      </c>
      <c r="C117" s="36" t="s">
        <v>34</v>
      </c>
      <c r="D117" s="39" t="s">
        <v>554</v>
      </c>
      <c r="E117" s="36">
        <v>1.5</v>
      </c>
      <c r="F117" s="36">
        <v>1.5</v>
      </c>
      <c r="G117" s="36">
        <v>1</v>
      </c>
      <c r="H117" s="31">
        <v>10</v>
      </c>
      <c r="I117" s="4">
        <v>6720</v>
      </c>
      <c r="J117" s="4">
        <v>0</v>
      </c>
      <c r="K117" s="4">
        <v>7000</v>
      </c>
      <c r="L117" s="6">
        <f t="shared" si="30"/>
        <v>0</v>
      </c>
      <c r="M117" s="7">
        <v>3250</v>
      </c>
      <c r="N117" s="7">
        <v>10</v>
      </c>
      <c r="O117" s="5">
        <v>672</v>
      </c>
      <c r="P117" s="9">
        <f t="shared" si="32"/>
        <v>2184</v>
      </c>
    </row>
    <row r="118" spans="1:16" ht="15">
      <c r="A118" s="29">
        <f t="shared" si="31"/>
        <v>15</v>
      </c>
      <c r="B118" s="36" t="s">
        <v>641</v>
      </c>
      <c r="C118" s="36" t="s">
        <v>42</v>
      </c>
      <c r="D118" s="39" t="s">
        <v>554</v>
      </c>
      <c r="E118" s="36">
        <v>1.5</v>
      </c>
      <c r="F118" s="36">
        <v>1.5</v>
      </c>
      <c r="G118" s="36">
        <v>1</v>
      </c>
      <c r="H118" s="31">
        <v>10</v>
      </c>
      <c r="I118" s="4">
        <v>6720</v>
      </c>
      <c r="J118" s="4">
        <v>0</v>
      </c>
      <c r="K118" s="4">
        <v>7000</v>
      </c>
      <c r="L118" s="6">
        <f t="shared" si="30"/>
        <v>0</v>
      </c>
      <c r="M118" s="7">
        <v>3250</v>
      </c>
      <c r="N118" s="7">
        <v>10</v>
      </c>
      <c r="O118" s="5">
        <v>672</v>
      </c>
      <c r="P118" s="9">
        <f t="shared" si="32"/>
        <v>2184</v>
      </c>
    </row>
    <row r="119" spans="1:16" ht="15">
      <c r="A119" s="29">
        <f t="shared" si="31"/>
        <v>16</v>
      </c>
      <c r="B119" s="36" t="s">
        <v>642</v>
      </c>
      <c r="C119" s="36" t="s">
        <v>34</v>
      </c>
      <c r="D119" s="39" t="s">
        <v>554</v>
      </c>
      <c r="E119" s="36">
        <v>1.5</v>
      </c>
      <c r="F119" s="36">
        <v>1.5</v>
      </c>
      <c r="G119" s="36">
        <v>1</v>
      </c>
      <c r="H119" s="31">
        <v>10</v>
      </c>
      <c r="I119" s="4">
        <v>6720</v>
      </c>
      <c r="J119" s="4">
        <v>0</v>
      </c>
      <c r="K119" s="4">
        <v>7000</v>
      </c>
      <c r="L119" s="6">
        <f t="shared" si="30"/>
        <v>0</v>
      </c>
      <c r="M119" s="7">
        <v>3250</v>
      </c>
      <c r="N119" s="7">
        <v>10</v>
      </c>
      <c r="O119" s="5">
        <v>672</v>
      </c>
      <c r="P119" s="6">
        <f t="shared" si="32"/>
        <v>2184</v>
      </c>
    </row>
    <row r="120" spans="1:16" ht="15.75" thickBot="1">
      <c r="A120" s="37">
        <f t="shared" si="31"/>
        <v>17</v>
      </c>
      <c r="B120" s="39" t="s">
        <v>643</v>
      </c>
      <c r="C120" s="39" t="s">
        <v>34</v>
      </c>
      <c r="D120" s="39" t="s">
        <v>554</v>
      </c>
      <c r="E120" s="39">
        <v>1.5</v>
      </c>
      <c r="F120" s="39">
        <v>1.5</v>
      </c>
      <c r="G120" s="39">
        <v>1</v>
      </c>
      <c r="H120" s="40">
        <v>10</v>
      </c>
      <c r="I120" s="4">
        <v>6720</v>
      </c>
      <c r="J120" s="4">
        <v>0</v>
      </c>
      <c r="K120" s="4">
        <v>7000</v>
      </c>
      <c r="L120" s="6">
        <f t="shared" si="30"/>
        <v>0</v>
      </c>
      <c r="M120" s="7">
        <v>3250</v>
      </c>
      <c r="N120" s="7">
        <v>10</v>
      </c>
      <c r="O120" s="5">
        <v>672</v>
      </c>
      <c r="P120" s="6">
        <f t="shared" si="32"/>
        <v>2184</v>
      </c>
    </row>
    <row r="121" spans="1:16" ht="15.75" thickBot="1">
      <c r="A121" s="301" t="s">
        <v>140</v>
      </c>
      <c r="B121" s="302"/>
      <c r="C121" s="14" t="s">
        <v>3</v>
      </c>
      <c r="D121" s="14" t="s">
        <v>20</v>
      </c>
      <c r="E121" s="14" t="s">
        <v>20</v>
      </c>
      <c r="F121" s="14" t="s">
        <v>20</v>
      </c>
      <c r="G121" s="14">
        <f>SUM(G122:G140)</f>
        <v>19</v>
      </c>
      <c r="H121" s="14" t="s">
        <v>20</v>
      </c>
      <c r="I121" s="18">
        <f aca="true" t="shared" si="33" ref="I121:N121">SUM(I122:I140)</f>
        <v>128520</v>
      </c>
      <c r="J121" s="18">
        <f t="shared" si="33"/>
        <v>12922.08</v>
      </c>
      <c r="K121" s="18">
        <f t="shared" si="33"/>
        <v>159728.634545</v>
      </c>
      <c r="L121" s="18">
        <f t="shared" si="33"/>
        <v>117897.05466278423</v>
      </c>
      <c r="M121" s="18">
        <f t="shared" si="33"/>
        <v>0</v>
      </c>
      <c r="N121" s="18">
        <f t="shared" si="33"/>
        <v>0</v>
      </c>
      <c r="O121" s="18">
        <f>+SUM(O122:O140)</f>
        <v>0</v>
      </c>
      <c r="P121" s="20">
        <f>+SUM(P122:P140)</f>
        <v>0</v>
      </c>
    </row>
    <row r="122" spans="1:16" ht="15">
      <c r="A122" s="46">
        <v>1</v>
      </c>
      <c r="B122" s="311" t="s">
        <v>644</v>
      </c>
      <c r="C122" s="47" t="s">
        <v>1088</v>
      </c>
      <c r="D122" s="47" t="s">
        <v>556</v>
      </c>
      <c r="E122" s="47">
        <v>1.5</v>
      </c>
      <c r="F122" s="47">
        <v>3.6</v>
      </c>
      <c r="G122" s="47">
        <v>1</v>
      </c>
      <c r="H122" s="47">
        <v>14.7</v>
      </c>
      <c r="I122" s="100">
        <v>7560</v>
      </c>
      <c r="J122" s="5">
        <v>1111.32</v>
      </c>
      <c r="K122" s="5">
        <v>14571.7201834</v>
      </c>
      <c r="L122" s="89">
        <f>+J122*K122/1000</f>
        <v>16193.844074216087</v>
      </c>
      <c r="M122" s="7">
        <v>0</v>
      </c>
      <c r="N122" s="7">
        <v>0</v>
      </c>
      <c r="O122" s="5">
        <v>0</v>
      </c>
      <c r="P122" s="99">
        <f>+O122*M122/1000</f>
        <v>0</v>
      </c>
    </row>
    <row r="123" spans="1:16" ht="15">
      <c r="A123" s="29">
        <v>2</v>
      </c>
      <c r="B123" s="309"/>
      <c r="C123" s="31" t="s">
        <v>141</v>
      </c>
      <c r="D123" s="39" t="s">
        <v>554</v>
      </c>
      <c r="E123" s="31">
        <v>1.5</v>
      </c>
      <c r="F123" s="31">
        <v>1.5</v>
      </c>
      <c r="G123" s="31">
        <v>1</v>
      </c>
      <c r="H123" s="31">
        <v>14.3</v>
      </c>
      <c r="I123" s="101">
        <v>6720</v>
      </c>
      <c r="J123" s="4">
        <v>960.96</v>
      </c>
      <c r="K123" s="5">
        <v>11078.4571808</v>
      </c>
      <c r="L123" s="6">
        <f aca="true" t="shared" si="34" ref="L123:L140">+J123*K123/1000</f>
        <v>10645.95421246157</v>
      </c>
      <c r="M123" s="7">
        <v>0</v>
      </c>
      <c r="N123" s="7">
        <v>0</v>
      </c>
      <c r="O123" s="5">
        <v>0</v>
      </c>
      <c r="P123" s="9">
        <f>+O123*M123/1000</f>
        <v>0</v>
      </c>
    </row>
    <row r="124" spans="1:16" ht="15">
      <c r="A124" s="29">
        <v>3</v>
      </c>
      <c r="B124" s="309"/>
      <c r="C124" s="31" t="s">
        <v>141</v>
      </c>
      <c r="D124" s="39" t="s">
        <v>554</v>
      </c>
      <c r="E124" s="31">
        <v>1.5</v>
      </c>
      <c r="F124" s="31">
        <v>1.5</v>
      </c>
      <c r="G124" s="31">
        <v>1</v>
      </c>
      <c r="H124" s="31">
        <v>14.3</v>
      </c>
      <c r="I124" s="101">
        <v>6720</v>
      </c>
      <c r="J124" s="4"/>
      <c r="K124" s="5"/>
      <c r="L124" s="6">
        <f t="shared" si="34"/>
        <v>0</v>
      </c>
      <c r="M124" s="7">
        <v>0</v>
      </c>
      <c r="N124" s="7">
        <v>0</v>
      </c>
      <c r="O124" s="5">
        <v>0</v>
      </c>
      <c r="P124" s="9">
        <f aca="true" t="shared" si="35" ref="P124:P140">+O124*M124/1000</f>
        <v>0</v>
      </c>
    </row>
    <row r="125" spans="1:16" ht="15">
      <c r="A125" s="29">
        <v>4</v>
      </c>
      <c r="B125" s="33" t="s">
        <v>645</v>
      </c>
      <c r="C125" s="36" t="s">
        <v>154</v>
      </c>
      <c r="D125" s="39" t="s">
        <v>554</v>
      </c>
      <c r="E125" s="36">
        <v>1.5</v>
      </c>
      <c r="F125" s="59">
        <v>1.5</v>
      </c>
      <c r="G125" s="36">
        <v>1</v>
      </c>
      <c r="H125" s="31">
        <v>10.8</v>
      </c>
      <c r="I125" s="101">
        <v>6720</v>
      </c>
      <c r="J125" s="4">
        <v>725.7</v>
      </c>
      <c r="K125" s="5">
        <v>11078.4571808</v>
      </c>
      <c r="L125" s="6">
        <f t="shared" si="34"/>
        <v>8039.63637610656</v>
      </c>
      <c r="M125" s="7">
        <v>0</v>
      </c>
      <c r="N125" s="7">
        <v>0</v>
      </c>
      <c r="O125" s="5">
        <v>0</v>
      </c>
      <c r="P125" s="9">
        <f t="shared" si="35"/>
        <v>0</v>
      </c>
    </row>
    <row r="126" spans="1:16" ht="15">
      <c r="A126" s="29">
        <v>5</v>
      </c>
      <c r="B126" s="33" t="s">
        <v>646</v>
      </c>
      <c r="C126" s="36" t="s">
        <v>69</v>
      </c>
      <c r="D126" s="39" t="s">
        <v>554</v>
      </c>
      <c r="E126" s="36">
        <v>1.5</v>
      </c>
      <c r="F126" s="31">
        <v>1.5</v>
      </c>
      <c r="G126" s="36">
        <v>1</v>
      </c>
      <c r="H126" s="31">
        <v>9.8</v>
      </c>
      <c r="I126" s="101">
        <v>6720</v>
      </c>
      <c r="J126" s="4">
        <v>660</v>
      </c>
      <c r="K126" s="5">
        <v>8200</v>
      </c>
      <c r="L126" s="6">
        <f t="shared" si="34"/>
        <v>5412</v>
      </c>
      <c r="M126" s="7">
        <v>0</v>
      </c>
      <c r="N126" s="7">
        <v>0</v>
      </c>
      <c r="O126" s="5">
        <v>0</v>
      </c>
      <c r="P126" s="9">
        <f t="shared" si="35"/>
        <v>0</v>
      </c>
    </row>
    <row r="127" spans="1:16" ht="15">
      <c r="A127" s="29">
        <v>6</v>
      </c>
      <c r="B127" s="33" t="s">
        <v>647</v>
      </c>
      <c r="C127" s="36" t="s">
        <v>145</v>
      </c>
      <c r="D127" s="39" t="s">
        <v>554</v>
      </c>
      <c r="E127" s="36">
        <v>1.5</v>
      </c>
      <c r="F127" s="59">
        <v>1.6</v>
      </c>
      <c r="G127" s="36">
        <v>1</v>
      </c>
      <c r="H127" s="31">
        <v>11</v>
      </c>
      <c r="I127" s="101">
        <v>6720</v>
      </c>
      <c r="J127" s="4">
        <v>739.2</v>
      </c>
      <c r="K127" s="5">
        <v>8200</v>
      </c>
      <c r="L127" s="6">
        <f>+J127*K127/1000</f>
        <v>6061.44</v>
      </c>
      <c r="M127" s="7">
        <v>0</v>
      </c>
      <c r="N127" s="7">
        <v>0</v>
      </c>
      <c r="O127" s="5">
        <v>0</v>
      </c>
      <c r="P127" s="9">
        <f t="shared" si="35"/>
        <v>0</v>
      </c>
    </row>
    <row r="128" spans="1:16" ht="15">
      <c r="A128" s="29">
        <v>7</v>
      </c>
      <c r="B128" s="33" t="s">
        <v>648</v>
      </c>
      <c r="C128" s="36" t="s">
        <v>69</v>
      </c>
      <c r="D128" s="39" t="s">
        <v>554</v>
      </c>
      <c r="E128" s="36">
        <v>1.5</v>
      </c>
      <c r="F128" s="31">
        <v>1.5</v>
      </c>
      <c r="G128" s="36">
        <v>1</v>
      </c>
      <c r="H128" s="31">
        <v>9.8</v>
      </c>
      <c r="I128" s="101">
        <v>6720</v>
      </c>
      <c r="J128" s="4">
        <v>660</v>
      </c>
      <c r="K128" s="5">
        <v>8200</v>
      </c>
      <c r="L128" s="6">
        <f>+J128*K128/1000</f>
        <v>5412</v>
      </c>
      <c r="M128" s="7">
        <v>0</v>
      </c>
      <c r="N128" s="7">
        <v>0</v>
      </c>
      <c r="O128" s="5">
        <v>0</v>
      </c>
      <c r="P128" s="9">
        <f t="shared" si="35"/>
        <v>0</v>
      </c>
    </row>
    <row r="129" spans="1:16" ht="15">
      <c r="A129" s="29">
        <v>8</v>
      </c>
      <c r="B129" s="33" t="s">
        <v>649</v>
      </c>
      <c r="C129" s="36" t="s">
        <v>145</v>
      </c>
      <c r="D129" s="39" t="s">
        <v>554</v>
      </c>
      <c r="E129" s="36">
        <v>1.5</v>
      </c>
      <c r="F129" s="31">
        <v>1.6</v>
      </c>
      <c r="G129" s="36">
        <v>1</v>
      </c>
      <c r="H129" s="31">
        <v>11</v>
      </c>
      <c r="I129" s="101">
        <v>6720</v>
      </c>
      <c r="J129" s="4">
        <v>739.2</v>
      </c>
      <c r="K129" s="5">
        <v>8200</v>
      </c>
      <c r="L129" s="6">
        <f t="shared" si="34"/>
        <v>6061.44</v>
      </c>
      <c r="M129" s="7">
        <v>0</v>
      </c>
      <c r="N129" s="7">
        <v>0</v>
      </c>
      <c r="O129" s="5">
        <v>0</v>
      </c>
      <c r="P129" s="9">
        <f t="shared" si="35"/>
        <v>0</v>
      </c>
    </row>
    <row r="130" spans="1:16" ht="15">
      <c r="A130" s="29">
        <v>9</v>
      </c>
      <c r="B130" s="33" t="s">
        <v>650</v>
      </c>
      <c r="C130" s="36" t="s">
        <v>69</v>
      </c>
      <c r="D130" s="39" t="s">
        <v>554</v>
      </c>
      <c r="E130" s="36">
        <v>1.5</v>
      </c>
      <c r="F130" s="31">
        <v>1.5</v>
      </c>
      <c r="G130" s="36">
        <v>1</v>
      </c>
      <c r="H130" s="31">
        <v>9.8</v>
      </c>
      <c r="I130" s="101">
        <v>6720</v>
      </c>
      <c r="J130" s="4">
        <v>660</v>
      </c>
      <c r="K130" s="5">
        <v>8200</v>
      </c>
      <c r="L130" s="6">
        <f t="shared" si="34"/>
        <v>5412</v>
      </c>
      <c r="M130" s="7">
        <v>0</v>
      </c>
      <c r="N130" s="7">
        <v>0</v>
      </c>
      <c r="O130" s="5">
        <v>0</v>
      </c>
      <c r="P130" s="9">
        <f t="shared" si="35"/>
        <v>0</v>
      </c>
    </row>
    <row r="131" spans="1:16" ht="15">
      <c r="A131" s="29">
        <v>10</v>
      </c>
      <c r="B131" s="33" t="s">
        <v>651</v>
      </c>
      <c r="C131" s="36" t="s">
        <v>69</v>
      </c>
      <c r="D131" s="39" t="s">
        <v>554</v>
      </c>
      <c r="E131" s="36">
        <v>1.5</v>
      </c>
      <c r="F131" s="31">
        <v>1.5</v>
      </c>
      <c r="G131" s="36">
        <v>1</v>
      </c>
      <c r="H131" s="31">
        <v>9.8</v>
      </c>
      <c r="I131" s="101">
        <v>6720</v>
      </c>
      <c r="J131" s="4">
        <v>660</v>
      </c>
      <c r="K131" s="5">
        <v>8200</v>
      </c>
      <c r="L131" s="6">
        <f>+J131*K131/1000</f>
        <v>5412</v>
      </c>
      <c r="M131" s="7">
        <v>0</v>
      </c>
      <c r="N131" s="7">
        <v>0</v>
      </c>
      <c r="O131" s="5">
        <v>0</v>
      </c>
      <c r="P131" s="9">
        <f t="shared" si="35"/>
        <v>0</v>
      </c>
    </row>
    <row r="132" spans="1:16" ht="15">
      <c r="A132" s="29">
        <v>11</v>
      </c>
      <c r="B132" s="33" t="s">
        <v>652</v>
      </c>
      <c r="C132" s="36" t="s">
        <v>69</v>
      </c>
      <c r="D132" s="39" t="s">
        <v>554</v>
      </c>
      <c r="E132" s="36">
        <v>1.5</v>
      </c>
      <c r="F132" s="31">
        <v>1.5</v>
      </c>
      <c r="G132" s="36">
        <v>1</v>
      </c>
      <c r="H132" s="31">
        <v>9.8</v>
      </c>
      <c r="I132" s="101">
        <v>6720</v>
      </c>
      <c r="J132" s="4">
        <v>660</v>
      </c>
      <c r="K132" s="5">
        <v>8200</v>
      </c>
      <c r="L132" s="6">
        <f>+J132*K132/1000</f>
        <v>5412</v>
      </c>
      <c r="M132" s="7">
        <v>0</v>
      </c>
      <c r="N132" s="7">
        <v>0</v>
      </c>
      <c r="O132" s="5">
        <v>0</v>
      </c>
      <c r="P132" s="9">
        <f t="shared" si="35"/>
        <v>0</v>
      </c>
    </row>
    <row r="133" spans="1:16" ht="15">
      <c r="A133" s="29">
        <v>12</v>
      </c>
      <c r="B133" s="33" t="s">
        <v>653</v>
      </c>
      <c r="C133" s="36" t="s">
        <v>69</v>
      </c>
      <c r="D133" s="39" t="s">
        <v>554</v>
      </c>
      <c r="E133" s="36">
        <v>1.5</v>
      </c>
      <c r="F133" s="31">
        <v>1.5</v>
      </c>
      <c r="G133" s="36">
        <v>1</v>
      </c>
      <c r="H133" s="31">
        <v>9.8</v>
      </c>
      <c r="I133" s="101">
        <v>6720</v>
      </c>
      <c r="J133" s="4">
        <v>660</v>
      </c>
      <c r="K133" s="5">
        <v>8200</v>
      </c>
      <c r="L133" s="6">
        <f t="shared" si="34"/>
        <v>5412</v>
      </c>
      <c r="M133" s="7">
        <v>0</v>
      </c>
      <c r="N133" s="7">
        <v>0</v>
      </c>
      <c r="O133" s="5">
        <v>0</v>
      </c>
      <c r="P133" s="9">
        <f t="shared" si="35"/>
        <v>0</v>
      </c>
    </row>
    <row r="134" spans="1:16" ht="15">
      <c r="A134" s="29">
        <v>13</v>
      </c>
      <c r="B134" s="33" t="s">
        <v>654</v>
      </c>
      <c r="C134" s="36" t="s">
        <v>69</v>
      </c>
      <c r="D134" s="39" t="s">
        <v>554</v>
      </c>
      <c r="E134" s="36">
        <v>1.5</v>
      </c>
      <c r="F134" s="31">
        <v>1.5</v>
      </c>
      <c r="G134" s="36">
        <v>1</v>
      </c>
      <c r="H134" s="31">
        <v>9.8</v>
      </c>
      <c r="I134" s="101">
        <v>6720</v>
      </c>
      <c r="J134" s="4">
        <v>660</v>
      </c>
      <c r="K134" s="5">
        <v>8200</v>
      </c>
      <c r="L134" s="6">
        <f t="shared" si="34"/>
        <v>5412</v>
      </c>
      <c r="M134" s="7">
        <v>0</v>
      </c>
      <c r="N134" s="7">
        <v>0</v>
      </c>
      <c r="O134" s="5">
        <v>0</v>
      </c>
      <c r="P134" s="9">
        <f t="shared" si="35"/>
        <v>0</v>
      </c>
    </row>
    <row r="135" spans="1:16" ht="15">
      <c r="A135" s="29">
        <v>14</v>
      </c>
      <c r="B135" s="33" t="s">
        <v>655</v>
      </c>
      <c r="C135" s="36" t="s">
        <v>154</v>
      </c>
      <c r="D135" s="39" t="s">
        <v>554</v>
      </c>
      <c r="E135" s="36">
        <v>1.5</v>
      </c>
      <c r="F135" s="31">
        <v>1.5</v>
      </c>
      <c r="G135" s="36">
        <v>1</v>
      </c>
      <c r="H135" s="31">
        <v>10.8</v>
      </c>
      <c r="I135" s="101">
        <v>6720</v>
      </c>
      <c r="J135" s="4">
        <v>725.7</v>
      </c>
      <c r="K135" s="5">
        <v>8200</v>
      </c>
      <c r="L135" s="6">
        <f t="shared" si="34"/>
        <v>5950.74</v>
      </c>
      <c r="M135" s="7">
        <v>0</v>
      </c>
      <c r="N135" s="7">
        <v>0</v>
      </c>
      <c r="O135" s="5">
        <v>0</v>
      </c>
      <c r="P135" s="9">
        <f t="shared" si="35"/>
        <v>0</v>
      </c>
    </row>
    <row r="136" spans="1:16" ht="15">
      <c r="A136" s="29">
        <v>15</v>
      </c>
      <c r="B136" s="33" t="s">
        <v>656</v>
      </c>
      <c r="C136" s="36" t="s">
        <v>69</v>
      </c>
      <c r="D136" s="39" t="s">
        <v>554</v>
      </c>
      <c r="E136" s="36">
        <v>1.5</v>
      </c>
      <c r="F136" s="31">
        <v>1.5</v>
      </c>
      <c r="G136" s="36">
        <v>1</v>
      </c>
      <c r="H136" s="31">
        <v>9.8</v>
      </c>
      <c r="I136" s="101">
        <v>6720</v>
      </c>
      <c r="J136" s="4">
        <v>660</v>
      </c>
      <c r="K136" s="5">
        <v>8200</v>
      </c>
      <c r="L136" s="6">
        <f t="shared" si="34"/>
        <v>5412</v>
      </c>
      <c r="M136" s="7">
        <v>0</v>
      </c>
      <c r="N136" s="7">
        <v>0</v>
      </c>
      <c r="O136" s="5">
        <v>0</v>
      </c>
      <c r="P136" s="9">
        <f t="shared" si="35"/>
        <v>0</v>
      </c>
    </row>
    <row r="137" spans="1:16" ht="15">
      <c r="A137" s="29">
        <v>16</v>
      </c>
      <c r="B137" s="33" t="s">
        <v>657</v>
      </c>
      <c r="C137" s="36" t="s">
        <v>69</v>
      </c>
      <c r="D137" s="39" t="s">
        <v>554</v>
      </c>
      <c r="E137" s="36">
        <v>1.5</v>
      </c>
      <c r="F137" s="31">
        <v>1.5</v>
      </c>
      <c r="G137" s="36">
        <v>1</v>
      </c>
      <c r="H137" s="31">
        <v>9.8</v>
      </c>
      <c r="I137" s="101">
        <v>6720</v>
      </c>
      <c r="J137" s="4">
        <v>660</v>
      </c>
      <c r="K137" s="5">
        <v>8200</v>
      </c>
      <c r="L137" s="6">
        <f t="shared" si="34"/>
        <v>5412</v>
      </c>
      <c r="M137" s="7">
        <v>0</v>
      </c>
      <c r="N137" s="7">
        <v>0</v>
      </c>
      <c r="O137" s="5">
        <v>0</v>
      </c>
      <c r="P137" s="9">
        <f t="shared" si="35"/>
        <v>0</v>
      </c>
    </row>
    <row r="138" spans="1:16" ht="15">
      <c r="A138" s="29">
        <v>17</v>
      </c>
      <c r="B138" s="33" t="s">
        <v>658</v>
      </c>
      <c r="C138" s="36" t="s">
        <v>69</v>
      </c>
      <c r="D138" s="39" t="s">
        <v>554</v>
      </c>
      <c r="E138" s="36">
        <v>1.5</v>
      </c>
      <c r="F138" s="31">
        <v>1.5</v>
      </c>
      <c r="G138" s="36">
        <v>1</v>
      </c>
      <c r="H138" s="31">
        <v>9.8</v>
      </c>
      <c r="I138" s="101">
        <v>6720</v>
      </c>
      <c r="J138" s="4">
        <v>660</v>
      </c>
      <c r="K138" s="5">
        <v>8200</v>
      </c>
      <c r="L138" s="6">
        <f t="shared" si="34"/>
        <v>5412</v>
      </c>
      <c r="M138" s="7">
        <v>0</v>
      </c>
      <c r="N138" s="7">
        <v>0</v>
      </c>
      <c r="O138" s="5">
        <v>0</v>
      </c>
      <c r="P138" s="9">
        <f t="shared" si="35"/>
        <v>0</v>
      </c>
    </row>
    <row r="139" spans="1:16" ht="15">
      <c r="A139" s="29">
        <v>18</v>
      </c>
      <c r="B139" s="33" t="s">
        <v>659</v>
      </c>
      <c r="C139" s="36" t="s">
        <v>69</v>
      </c>
      <c r="D139" s="39" t="s">
        <v>554</v>
      </c>
      <c r="E139" s="36">
        <v>1.5</v>
      </c>
      <c r="F139" s="36">
        <v>1.5</v>
      </c>
      <c r="G139" s="36">
        <v>1</v>
      </c>
      <c r="H139" s="31">
        <v>9.8</v>
      </c>
      <c r="I139" s="101">
        <v>6720</v>
      </c>
      <c r="J139" s="4">
        <v>660</v>
      </c>
      <c r="K139" s="5">
        <v>8200</v>
      </c>
      <c r="L139" s="6">
        <f t="shared" si="34"/>
        <v>5412</v>
      </c>
      <c r="M139" s="7">
        <v>0</v>
      </c>
      <c r="N139" s="7">
        <v>0</v>
      </c>
      <c r="O139" s="5">
        <v>0</v>
      </c>
      <c r="P139" s="9">
        <f t="shared" si="35"/>
        <v>0</v>
      </c>
    </row>
    <row r="140" spans="1:16" ht="15.75" thickBot="1">
      <c r="A140" s="31">
        <v>19</v>
      </c>
      <c r="B140" s="33" t="s">
        <v>660</v>
      </c>
      <c r="C140" s="36" t="s">
        <v>69</v>
      </c>
      <c r="D140" s="36" t="s">
        <v>554</v>
      </c>
      <c r="E140" s="36">
        <v>1.5</v>
      </c>
      <c r="F140" s="31">
        <v>1.5</v>
      </c>
      <c r="G140" s="36">
        <v>1</v>
      </c>
      <c r="H140" s="31">
        <v>9.8</v>
      </c>
      <c r="I140" s="101">
        <v>6720</v>
      </c>
      <c r="J140" s="4">
        <v>660</v>
      </c>
      <c r="K140" s="5">
        <v>8200</v>
      </c>
      <c r="L140" s="6">
        <f t="shared" si="34"/>
        <v>5412</v>
      </c>
      <c r="M140" s="7">
        <v>0</v>
      </c>
      <c r="N140" s="7">
        <v>0</v>
      </c>
      <c r="O140" s="5">
        <v>0</v>
      </c>
      <c r="P140" s="6">
        <f t="shared" si="35"/>
        <v>0</v>
      </c>
    </row>
    <row r="141" spans="1:16" ht="15.75" thickBot="1">
      <c r="A141" s="301" t="s">
        <v>160</v>
      </c>
      <c r="B141" s="302"/>
      <c r="C141" s="14" t="s">
        <v>3</v>
      </c>
      <c r="D141" s="14" t="s">
        <v>20</v>
      </c>
      <c r="E141" s="14" t="s">
        <v>20</v>
      </c>
      <c r="F141" s="14" t="s">
        <v>20</v>
      </c>
      <c r="G141" s="14">
        <f>SUM(G142:G159)</f>
        <v>18</v>
      </c>
      <c r="H141" s="14" t="s">
        <v>20</v>
      </c>
      <c r="I141" s="18">
        <f aca="true" t="shared" si="36" ref="I141:O141">SUM(I142:I159)</f>
        <v>449680</v>
      </c>
      <c r="J141" s="18">
        <f t="shared" si="36"/>
        <v>3214</v>
      </c>
      <c r="K141" s="18">
        <f t="shared" si="36"/>
        <v>30359</v>
      </c>
      <c r="L141" s="18">
        <f t="shared" si="36"/>
        <v>33524.398</v>
      </c>
      <c r="M141" s="18">
        <f t="shared" si="36"/>
        <v>37500</v>
      </c>
      <c r="N141" s="18">
        <f t="shared" si="36"/>
        <v>131.29999999999998</v>
      </c>
      <c r="O141" s="18">
        <f t="shared" si="36"/>
        <v>10305</v>
      </c>
      <c r="P141" s="20">
        <f>+SUM(P142:P159)</f>
        <v>25762.5</v>
      </c>
    </row>
    <row r="142" spans="1:16" ht="15">
      <c r="A142" s="46">
        <v>1</v>
      </c>
      <c r="B142" s="330" t="s">
        <v>661</v>
      </c>
      <c r="C142" s="47" t="s">
        <v>162</v>
      </c>
      <c r="D142" s="47" t="s">
        <v>556</v>
      </c>
      <c r="E142" s="47">
        <v>1.5</v>
      </c>
      <c r="F142" s="47">
        <v>2</v>
      </c>
      <c r="G142" s="47">
        <v>1</v>
      </c>
      <c r="H142" s="47">
        <v>10.1</v>
      </c>
      <c r="I142" s="5">
        <v>27720</v>
      </c>
      <c r="J142" s="5">
        <v>1077</v>
      </c>
      <c r="K142" s="5">
        <v>12724</v>
      </c>
      <c r="L142" s="89">
        <f>J142*K142/1000</f>
        <v>13703.748</v>
      </c>
      <c r="M142" s="7">
        <v>0</v>
      </c>
      <c r="N142" s="7">
        <v>0</v>
      </c>
      <c r="O142" s="5">
        <v>0</v>
      </c>
      <c r="P142" s="99">
        <f>+O142*M142/1000</f>
        <v>0</v>
      </c>
    </row>
    <row r="143" spans="1:16" ht="15">
      <c r="A143" s="29">
        <f>+A142+1</f>
        <v>2</v>
      </c>
      <c r="B143" s="331"/>
      <c r="C143" s="31" t="s">
        <v>163</v>
      </c>
      <c r="D143" s="39" t="s">
        <v>554</v>
      </c>
      <c r="E143" s="31">
        <v>1.5</v>
      </c>
      <c r="F143" s="31">
        <v>3</v>
      </c>
      <c r="G143" s="31">
        <v>1</v>
      </c>
      <c r="H143" s="31">
        <v>14.1</v>
      </c>
      <c r="I143" s="4">
        <v>27720</v>
      </c>
      <c r="J143" s="4">
        <v>1470</v>
      </c>
      <c r="K143" s="4">
        <v>10035</v>
      </c>
      <c r="L143" s="6">
        <f aca="true" t="shared" si="37" ref="L143:L158">J143*K143/1000</f>
        <v>14751.45</v>
      </c>
      <c r="M143" s="7">
        <v>0</v>
      </c>
      <c r="N143" s="7">
        <v>0</v>
      </c>
      <c r="O143" s="5">
        <v>0</v>
      </c>
      <c r="P143" s="9">
        <f>+O143*M143/1000</f>
        <v>0</v>
      </c>
    </row>
    <row r="144" spans="1:16" ht="15">
      <c r="A144" s="29">
        <f aca="true" t="shared" si="38" ref="A144:A158">+A143+1</f>
        <v>3</v>
      </c>
      <c r="B144" s="311"/>
      <c r="C144" s="31" t="s">
        <v>37</v>
      </c>
      <c r="D144" s="39" t="s">
        <v>554</v>
      </c>
      <c r="E144" s="31">
        <v>1.5</v>
      </c>
      <c r="F144" s="31">
        <v>1.5</v>
      </c>
      <c r="G144" s="31">
        <v>1</v>
      </c>
      <c r="H144" s="31">
        <v>7.1</v>
      </c>
      <c r="I144" s="4">
        <v>24640</v>
      </c>
      <c r="J144" s="4">
        <v>667</v>
      </c>
      <c r="K144" s="4">
        <v>7600</v>
      </c>
      <c r="L144" s="6">
        <f t="shared" si="37"/>
        <v>5069.2</v>
      </c>
      <c r="M144" s="7">
        <v>0</v>
      </c>
      <c r="N144" s="7">
        <v>0</v>
      </c>
      <c r="O144" s="5">
        <v>0</v>
      </c>
      <c r="P144" s="9">
        <f aca="true" t="shared" si="39" ref="P144:P158">+O144*M144/1000</f>
        <v>0</v>
      </c>
    </row>
    <row r="145" spans="1:16" ht="15">
      <c r="A145" s="29">
        <f t="shared" si="38"/>
        <v>4</v>
      </c>
      <c r="B145" s="36" t="s">
        <v>662</v>
      </c>
      <c r="C145" s="36" t="s">
        <v>42</v>
      </c>
      <c r="D145" s="39" t="s">
        <v>554</v>
      </c>
      <c r="E145" s="36">
        <v>1.5</v>
      </c>
      <c r="F145" s="36">
        <v>1.5</v>
      </c>
      <c r="G145" s="36">
        <v>1</v>
      </c>
      <c r="H145" s="31">
        <v>9.3</v>
      </c>
      <c r="I145" s="4">
        <v>24640</v>
      </c>
      <c r="J145" s="4">
        <v>0</v>
      </c>
      <c r="K145" s="4">
        <v>0</v>
      </c>
      <c r="L145" s="6">
        <f t="shared" si="37"/>
        <v>0</v>
      </c>
      <c r="M145" s="8">
        <v>2500</v>
      </c>
      <c r="N145" s="8">
        <v>9.3</v>
      </c>
      <c r="O145" s="4">
        <v>627</v>
      </c>
      <c r="P145" s="9">
        <f t="shared" si="39"/>
        <v>1567.5</v>
      </c>
    </row>
    <row r="146" spans="1:16" ht="15">
      <c r="A146" s="29">
        <f t="shared" si="38"/>
        <v>5</v>
      </c>
      <c r="B146" s="36" t="s">
        <v>663</v>
      </c>
      <c r="C146" s="36" t="s">
        <v>42</v>
      </c>
      <c r="D146" s="39" t="s">
        <v>554</v>
      </c>
      <c r="E146" s="36">
        <v>1.5</v>
      </c>
      <c r="F146" s="36">
        <v>1.5</v>
      </c>
      <c r="G146" s="36">
        <v>1</v>
      </c>
      <c r="H146" s="31">
        <v>9.3</v>
      </c>
      <c r="I146" s="4">
        <v>24640</v>
      </c>
      <c r="J146" s="4">
        <v>0</v>
      </c>
      <c r="K146" s="4">
        <v>0</v>
      </c>
      <c r="L146" s="6">
        <f t="shared" si="37"/>
        <v>0</v>
      </c>
      <c r="M146" s="8">
        <v>2500</v>
      </c>
      <c r="N146" s="8">
        <v>9.3</v>
      </c>
      <c r="O146" s="4">
        <v>627</v>
      </c>
      <c r="P146" s="9">
        <f t="shared" si="39"/>
        <v>1567.5</v>
      </c>
    </row>
    <row r="147" spans="1:16" ht="15">
      <c r="A147" s="29">
        <f t="shared" si="38"/>
        <v>6</v>
      </c>
      <c r="B147" s="36" t="s">
        <v>664</v>
      </c>
      <c r="C147" s="36" t="s">
        <v>42</v>
      </c>
      <c r="D147" s="39" t="s">
        <v>554</v>
      </c>
      <c r="E147" s="36">
        <v>1.5</v>
      </c>
      <c r="F147" s="36">
        <v>1.5</v>
      </c>
      <c r="G147" s="36">
        <v>1</v>
      </c>
      <c r="H147" s="31">
        <v>9.3</v>
      </c>
      <c r="I147" s="4">
        <v>24640</v>
      </c>
      <c r="J147" s="4">
        <v>0</v>
      </c>
      <c r="K147" s="4">
        <v>0</v>
      </c>
      <c r="L147" s="6">
        <f t="shared" si="37"/>
        <v>0</v>
      </c>
      <c r="M147" s="8">
        <v>2500</v>
      </c>
      <c r="N147" s="8">
        <v>9.3</v>
      </c>
      <c r="O147" s="4">
        <v>627</v>
      </c>
      <c r="P147" s="9">
        <f t="shared" si="39"/>
        <v>1567.5</v>
      </c>
    </row>
    <row r="148" spans="1:16" ht="15">
      <c r="A148" s="29">
        <f t="shared" si="38"/>
        <v>7</v>
      </c>
      <c r="B148" s="36" t="s">
        <v>665</v>
      </c>
      <c r="C148" s="36" t="s">
        <v>34</v>
      </c>
      <c r="D148" s="39" t="s">
        <v>554</v>
      </c>
      <c r="E148" s="36">
        <v>1.5</v>
      </c>
      <c r="F148" s="36">
        <v>1.5</v>
      </c>
      <c r="G148" s="36">
        <v>1</v>
      </c>
      <c r="H148" s="31">
        <v>9.5</v>
      </c>
      <c r="I148" s="4">
        <v>24640</v>
      </c>
      <c r="J148" s="4">
        <v>0</v>
      </c>
      <c r="K148" s="4">
        <v>0</v>
      </c>
      <c r="L148" s="6">
        <f t="shared" si="37"/>
        <v>0</v>
      </c>
      <c r="M148" s="8">
        <v>2500</v>
      </c>
      <c r="N148" s="8">
        <v>9.5</v>
      </c>
      <c r="O148" s="4">
        <v>927</v>
      </c>
      <c r="P148" s="9">
        <f t="shared" si="39"/>
        <v>2317.5</v>
      </c>
    </row>
    <row r="149" spans="1:16" ht="15">
      <c r="A149" s="29">
        <f t="shared" si="38"/>
        <v>8</v>
      </c>
      <c r="B149" s="36" t="s">
        <v>666</v>
      </c>
      <c r="C149" s="36" t="s">
        <v>42</v>
      </c>
      <c r="D149" s="39" t="s">
        <v>554</v>
      </c>
      <c r="E149" s="36">
        <v>1.5</v>
      </c>
      <c r="F149" s="36">
        <v>1.5</v>
      </c>
      <c r="G149" s="36">
        <v>1</v>
      </c>
      <c r="H149" s="31">
        <v>9.3</v>
      </c>
      <c r="I149" s="4">
        <v>24640</v>
      </c>
      <c r="J149" s="4">
        <v>0</v>
      </c>
      <c r="K149" s="4">
        <v>0</v>
      </c>
      <c r="L149" s="6">
        <f t="shared" si="37"/>
        <v>0</v>
      </c>
      <c r="M149" s="8">
        <v>2500</v>
      </c>
      <c r="N149" s="8">
        <v>9.3</v>
      </c>
      <c r="O149" s="4">
        <v>627</v>
      </c>
      <c r="P149" s="9">
        <f t="shared" si="39"/>
        <v>1567.5</v>
      </c>
    </row>
    <row r="150" spans="1:16" ht="15">
      <c r="A150" s="29">
        <f t="shared" si="38"/>
        <v>9</v>
      </c>
      <c r="B150" s="36" t="s">
        <v>667</v>
      </c>
      <c r="C150" s="36" t="s">
        <v>37</v>
      </c>
      <c r="D150" s="39" t="s">
        <v>554</v>
      </c>
      <c r="E150" s="36">
        <v>1.5</v>
      </c>
      <c r="F150" s="36">
        <v>1.5</v>
      </c>
      <c r="G150" s="36">
        <v>1</v>
      </c>
      <c r="H150" s="31">
        <v>7.1</v>
      </c>
      <c r="I150" s="4">
        <v>24640</v>
      </c>
      <c r="J150" s="4">
        <v>0</v>
      </c>
      <c r="K150" s="4">
        <v>0</v>
      </c>
      <c r="L150" s="6">
        <f t="shared" si="37"/>
        <v>0</v>
      </c>
      <c r="M150" s="8">
        <v>2500</v>
      </c>
      <c r="N150" s="8">
        <v>7.1</v>
      </c>
      <c r="O150" s="4">
        <v>627</v>
      </c>
      <c r="P150" s="9">
        <f t="shared" si="39"/>
        <v>1567.5</v>
      </c>
    </row>
    <row r="151" spans="1:16" ht="15">
      <c r="A151" s="29">
        <f t="shared" si="38"/>
        <v>10</v>
      </c>
      <c r="B151" s="36" t="s">
        <v>668</v>
      </c>
      <c r="C151" s="36" t="s">
        <v>171</v>
      </c>
      <c r="D151" s="39" t="s">
        <v>554</v>
      </c>
      <c r="E151" s="36">
        <v>1.5</v>
      </c>
      <c r="F151" s="36">
        <v>1.6</v>
      </c>
      <c r="G151" s="36">
        <v>1</v>
      </c>
      <c r="H151" s="31">
        <v>8</v>
      </c>
      <c r="I151" s="4">
        <v>24640</v>
      </c>
      <c r="J151" s="4">
        <v>0</v>
      </c>
      <c r="K151" s="4">
        <v>0</v>
      </c>
      <c r="L151" s="6">
        <f t="shared" si="37"/>
        <v>0</v>
      </c>
      <c r="M151" s="8">
        <v>2500</v>
      </c>
      <c r="N151" s="8">
        <v>9.3</v>
      </c>
      <c r="O151" s="4">
        <v>627</v>
      </c>
      <c r="P151" s="9">
        <f t="shared" si="39"/>
        <v>1567.5</v>
      </c>
    </row>
    <row r="152" spans="1:16" ht="15">
      <c r="A152" s="29">
        <f t="shared" si="38"/>
        <v>11</v>
      </c>
      <c r="B152" s="36" t="s">
        <v>669</v>
      </c>
      <c r="C152" s="36" t="s">
        <v>27</v>
      </c>
      <c r="D152" s="39" t="s">
        <v>554</v>
      </c>
      <c r="E152" s="36">
        <v>1.5</v>
      </c>
      <c r="F152" s="36">
        <v>1.5</v>
      </c>
      <c r="G152" s="36">
        <v>1</v>
      </c>
      <c r="H152" s="31">
        <v>9.5</v>
      </c>
      <c r="I152" s="4">
        <v>24640</v>
      </c>
      <c r="J152" s="4">
        <v>0</v>
      </c>
      <c r="K152" s="4">
        <v>0</v>
      </c>
      <c r="L152" s="6">
        <f t="shared" si="37"/>
        <v>0</v>
      </c>
      <c r="M152" s="8">
        <v>2500</v>
      </c>
      <c r="N152" s="8">
        <v>9.5</v>
      </c>
      <c r="O152" s="4">
        <v>927</v>
      </c>
      <c r="P152" s="9">
        <f t="shared" si="39"/>
        <v>2317.5</v>
      </c>
    </row>
    <row r="153" spans="1:16" ht="15">
      <c r="A153" s="29">
        <f t="shared" si="38"/>
        <v>12</v>
      </c>
      <c r="B153" s="36" t="s">
        <v>670</v>
      </c>
      <c r="C153" s="36" t="s">
        <v>27</v>
      </c>
      <c r="D153" s="39" t="s">
        <v>554</v>
      </c>
      <c r="E153" s="36">
        <v>1.5</v>
      </c>
      <c r="F153" s="36">
        <v>1.5</v>
      </c>
      <c r="G153" s="36">
        <v>1</v>
      </c>
      <c r="H153" s="31">
        <v>9.5</v>
      </c>
      <c r="I153" s="4">
        <v>24640</v>
      </c>
      <c r="J153" s="4">
        <v>0</v>
      </c>
      <c r="K153" s="4">
        <v>0</v>
      </c>
      <c r="L153" s="6">
        <f t="shared" si="37"/>
        <v>0</v>
      </c>
      <c r="M153" s="8">
        <v>2500</v>
      </c>
      <c r="N153" s="8">
        <v>9.5</v>
      </c>
      <c r="O153" s="4">
        <v>927</v>
      </c>
      <c r="P153" s="9">
        <f t="shared" si="39"/>
        <v>2317.5</v>
      </c>
    </row>
    <row r="154" spans="1:16" ht="15">
      <c r="A154" s="29">
        <f t="shared" si="38"/>
        <v>13</v>
      </c>
      <c r="B154" s="36" t="s">
        <v>671</v>
      </c>
      <c r="C154" s="36" t="s">
        <v>37</v>
      </c>
      <c r="D154" s="39" t="s">
        <v>554</v>
      </c>
      <c r="E154" s="36">
        <v>1.5</v>
      </c>
      <c r="F154" s="36">
        <v>1.5</v>
      </c>
      <c r="G154" s="36">
        <v>1</v>
      </c>
      <c r="H154" s="31">
        <v>7.1</v>
      </c>
      <c r="I154" s="4">
        <v>24640</v>
      </c>
      <c r="J154" s="4">
        <v>0</v>
      </c>
      <c r="K154" s="4">
        <v>0</v>
      </c>
      <c r="L154" s="6">
        <f t="shared" si="37"/>
        <v>0</v>
      </c>
      <c r="M154" s="8">
        <v>2500</v>
      </c>
      <c r="N154" s="8">
        <v>7.1</v>
      </c>
      <c r="O154" s="4">
        <v>627</v>
      </c>
      <c r="P154" s="9">
        <f t="shared" si="39"/>
        <v>1567.5</v>
      </c>
    </row>
    <row r="155" spans="1:16" ht="15">
      <c r="A155" s="29">
        <f t="shared" si="38"/>
        <v>14</v>
      </c>
      <c r="B155" s="36" t="s">
        <v>672</v>
      </c>
      <c r="C155" s="36" t="s">
        <v>42</v>
      </c>
      <c r="D155" s="39" t="s">
        <v>554</v>
      </c>
      <c r="E155" s="36">
        <v>1.5</v>
      </c>
      <c r="F155" s="36">
        <v>1.5</v>
      </c>
      <c r="G155" s="36">
        <v>1</v>
      </c>
      <c r="H155" s="31">
        <v>9.3</v>
      </c>
      <c r="I155" s="4">
        <v>24640</v>
      </c>
      <c r="J155" s="4">
        <v>0</v>
      </c>
      <c r="K155" s="4">
        <v>0</v>
      </c>
      <c r="L155" s="6">
        <f t="shared" si="37"/>
        <v>0</v>
      </c>
      <c r="M155" s="8">
        <v>2500</v>
      </c>
      <c r="N155" s="8">
        <v>9.3</v>
      </c>
      <c r="O155" s="4">
        <v>627</v>
      </c>
      <c r="P155" s="9">
        <f t="shared" si="39"/>
        <v>1567.5</v>
      </c>
    </row>
    <row r="156" spans="1:16" ht="15">
      <c r="A156" s="29">
        <f t="shared" si="38"/>
        <v>15</v>
      </c>
      <c r="B156" s="36" t="s">
        <v>673</v>
      </c>
      <c r="C156" s="36" t="s">
        <v>37</v>
      </c>
      <c r="D156" s="39" t="s">
        <v>554</v>
      </c>
      <c r="E156" s="36">
        <v>1.5</v>
      </c>
      <c r="F156" s="36">
        <v>1.5</v>
      </c>
      <c r="G156" s="36">
        <v>1</v>
      </c>
      <c r="H156" s="31">
        <v>7.1</v>
      </c>
      <c r="I156" s="4">
        <v>24640</v>
      </c>
      <c r="J156" s="4">
        <v>0</v>
      </c>
      <c r="K156" s="4">
        <v>0</v>
      </c>
      <c r="L156" s="6">
        <f t="shared" si="37"/>
        <v>0</v>
      </c>
      <c r="M156" s="8">
        <v>2500</v>
      </c>
      <c r="N156" s="8">
        <v>7.1</v>
      </c>
      <c r="O156" s="4">
        <v>627</v>
      </c>
      <c r="P156" s="9">
        <f t="shared" si="39"/>
        <v>1567.5</v>
      </c>
    </row>
    <row r="157" spans="1:16" ht="15">
      <c r="A157" s="29">
        <f t="shared" si="38"/>
        <v>16</v>
      </c>
      <c r="B157" s="36" t="s">
        <v>674</v>
      </c>
      <c r="C157" s="36" t="s">
        <v>42</v>
      </c>
      <c r="D157" s="39" t="s">
        <v>554</v>
      </c>
      <c r="E157" s="36">
        <v>1.5</v>
      </c>
      <c r="F157" s="36">
        <v>1.5</v>
      </c>
      <c r="G157" s="36">
        <v>1</v>
      </c>
      <c r="H157" s="31">
        <v>9.3</v>
      </c>
      <c r="I157" s="4">
        <v>24640</v>
      </c>
      <c r="J157" s="4">
        <v>0</v>
      </c>
      <c r="K157" s="4">
        <v>0</v>
      </c>
      <c r="L157" s="6">
        <f t="shared" si="37"/>
        <v>0</v>
      </c>
      <c r="M157" s="8">
        <v>2500</v>
      </c>
      <c r="N157" s="8">
        <v>9.3</v>
      </c>
      <c r="O157" s="4">
        <v>627</v>
      </c>
      <c r="P157" s="9">
        <f t="shared" si="39"/>
        <v>1567.5</v>
      </c>
    </row>
    <row r="158" spans="1:16" ht="15">
      <c r="A158" s="29">
        <f t="shared" si="38"/>
        <v>17</v>
      </c>
      <c r="B158" s="36" t="s">
        <v>675</v>
      </c>
      <c r="C158" s="36" t="s">
        <v>37</v>
      </c>
      <c r="D158" s="39" t="s">
        <v>554</v>
      </c>
      <c r="E158" s="36">
        <v>1.5</v>
      </c>
      <c r="F158" s="36">
        <v>1.5</v>
      </c>
      <c r="G158" s="36">
        <v>1</v>
      </c>
      <c r="H158" s="31">
        <v>7.1</v>
      </c>
      <c r="I158" s="4">
        <v>24640</v>
      </c>
      <c r="J158" s="4">
        <v>0</v>
      </c>
      <c r="K158" s="4">
        <v>0</v>
      </c>
      <c r="L158" s="6">
        <f t="shared" si="37"/>
        <v>0</v>
      </c>
      <c r="M158" s="8">
        <v>2500</v>
      </c>
      <c r="N158" s="8">
        <v>7.1</v>
      </c>
      <c r="O158" s="4">
        <v>627</v>
      </c>
      <c r="P158" s="9">
        <f t="shared" si="39"/>
        <v>1567.5</v>
      </c>
    </row>
    <row r="159" spans="1:16" ht="15.75" thickBot="1">
      <c r="A159" s="102">
        <v>18</v>
      </c>
      <c r="B159" s="33" t="s">
        <v>676</v>
      </c>
      <c r="C159" s="33" t="s">
        <v>42</v>
      </c>
      <c r="D159" s="39" t="s">
        <v>554</v>
      </c>
      <c r="E159" s="33">
        <v>1.5</v>
      </c>
      <c r="F159" s="33">
        <v>1.5</v>
      </c>
      <c r="G159" s="33">
        <v>1</v>
      </c>
      <c r="H159" s="33">
        <v>9.3</v>
      </c>
      <c r="I159" s="4">
        <v>24640</v>
      </c>
      <c r="J159" s="4">
        <v>0</v>
      </c>
      <c r="K159" s="4">
        <v>0</v>
      </c>
      <c r="L159" s="6">
        <f>J159*K159/1000</f>
        <v>0</v>
      </c>
      <c r="M159" s="8">
        <v>2500</v>
      </c>
      <c r="N159" s="8">
        <v>9.3</v>
      </c>
      <c r="O159" s="4">
        <v>627</v>
      </c>
      <c r="P159" s="9">
        <f>+O159*M159/1000</f>
        <v>1567.5</v>
      </c>
    </row>
    <row r="160" spans="1:16" ht="15">
      <c r="A160" s="303" t="s">
        <v>180</v>
      </c>
      <c r="B160" s="304"/>
      <c r="C160" s="65" t="s">
        <v>3</v>
      </c>
      <c r="D160" s="65" t="s">
        <v>20</v>
      </c>
      <c r="E160" s="65" t="s">
        <v>20</v>
      </c>
      <c r="F160" s="65" t="s">
        <v>20</v>
      </c>
      <c r="G160" s="65">
        <f>SUM(G161:G176)</f>
        <v>16</v>
      </c>
      <c r="H160" s="65" t="s">
        <v>20</v>
      </c>
      <c r="I160" s="66">
        <f aca="true" t="shared" si="40" ref="I160:N160">SUM(I161:I176)</f>
        <v>88200</v>
      </c>
      <c r="J160" s="66">
        <f t="shared" si="40"/>
        <v>0</v>
      </c>
      <c r="K160" s="66">
        <f t="shared" si="40"/>
        <v>0</v>
      </c>
      <c r="L160" s="67">
        <f t="shared" si="40"/>
        <v>0</v>
      </c>
      <c r="M160" s="67">
        <f t="shared" si="40"/>
        <v>52000</v>
      </c>
      <c r="N160" s="68">
        <f t="shared" si="40"/>
        <v>128.59999999999997</v>
      </c>
      <c r="O160" s="66">
        <f>SUM(O161:O179)</f>
        <v>8355.599999999999</v>
      </c>
      <c r="P160" s="68">
        <f>+SUM(P161:P179)</f>
        <v>27155.7</v>
      </c>
    </row>
    <row r="161" spans="1:16" ht="15">
      <c r="A161" s="335">
        <v>1</v>
      </c>
      <c r="B161" s="309" t="s">
        <v>437</v>
      </c>
      <c r="C161" s="36" t="s">
        <v>92</v>
      </c>
      <c r="D161" s="31" t="s">
        <v>329</v>
      </c>
      <c r="E161" s="2">
        <v>1.5</v>
      </c>
      <c r="F161" s="103">
        <v>2.4</v>
      </c>
      <c r="G161" s="2">
        <v>1</v>
      </c>
      <c r="H161" s="2">
        <v>0</v>
      </c>
      <c r="I161" s="4">
        <v>7560</v>
      </c>
      <c r="J161" s="4">
        <f>I161/100*H161</f>
        <v>0</v>
      </c>
      <c r="K161" s="4">
        <v>0</v>
      </c>
      <c r="L161" s="104">
        <f aca="true" t="shared" si="41" ref="L161:L176">J161*K161/1000</f>
        <v>0</v>
      </c>
      <c r="M161" s="8">
        <v>3250</v>
      </c>
      <c r="N161" s="8">
        <v>13.1</v>
      </c>
      <c r="O161" s="4">
        <f>I161/100*N161</f>
        <v>990.3599999999999</v>
      </c>
      <c r="P161" s="104">
        <f aca="true" t="shared" si="42" ref="P161:P176">+O161*M161/1000</f>
        <v>3218.6699999999996</v>
      </c>
    </row>
    <row r="162" spans="1:16" ht="15">
      <c r="A162" s="335"/>
      <c r="B162" s="309"/>
      <c r="C162" s="36" t="s">
        <v>182</v>
      </c>
      <c r="D162" s="36" t="s">
        <v>326</v>
      </c>
      <c r="E162" s="2">
        <v>1.5</v>
      </c>
      <c r="F162" s="103">
        <v>2.4</v>
      </c>
      <c r="G162" s="2">
        <v>1</v>
      </c>
      <c r="H162" s="2">
        <v>0</v>
      </c>
      <c r="I162" s="4">
        <v>6720</v>
      </c>
      <c r="J162" s="4">
        <f aca="true" t="shared" si="43" ref="J162:J176">I162/100*H162</f>
        <v>0</v>
      </c>
      <c r="K162" s="4">
        <v>0</v>
      </c>
      <c r="L162" s="104">
        <f t="shared" si="41"/>
        <v>0</v>
      </c>
      <c r="M162" s="8">
        <v>3250</v>
      </c>
      <c r="N162" s="8">
        <v>13.1</v>
      </c>
      <c r="O162" s="4">
        <f aca="true" t="shared" si="44" ref="O162:O176">I162/100*N162</f>
        <v>880.32</v>
      </c>
      <c r="P162" s="104">
        <f t="shared" si="42"/>
        <v>2861.04</v>
      </c>
    </row>
    <row r="163" spans="1:16" ht="15">
      <c r="A163" s="335"/>
      <c r="B163" s="309"/>
      <c r="C163" s="36" t="s">
        <v>42</v>
      </c>
      <c r="D163" s="36" t="s">
        <v>326</v>
      </c>
      <c r="E163" s="2">
        <v>1.5</v>
      </c>
      <c r="F163" s="103">
        <v>1.5</v>
      </c>
      <c r="G163" s="2">
        <v>1</v>
      </c>
      <c r="H163" s="2">
        <v>0</v>
      </c>
      <c r="I163" s="4">
        <v>0</v>
      </c>
      <c r="J163" s="4">
        <f t="shared" si="43"/>
        <v>0</v>
      </c>
      <c r="K163" s="4">
        <v>0</v>
      </c>
      <c r="L163" s="104">
        <f t="shared" si="41"/>
        <v>0</v>
      </c>
      <c r="M163" s="8">
        <v>3250</v>
      </c>
      <c r="N163" s="8">
        <v>7.1</v>
      </c>
      <c r="O163" s="4">
        <f t="shared" si="44"/>
        <v>0</v>
      </c>
      <c r="P163" s="104">
        <f t="shared" si="42"/>
        <v>0</v>
      </c>
    </row>
    <row r="164" spans="1:16" ht="15">
      <c r="A164" s="335">
        <v>2</v>
      </c>
      <c r="B164" s="309" t="s">
        <v>438</v>
      </c>
      <c r="C164" s="1" t="s">
        <v>42</v>
      </c>
      <c r="D164" s="36" t="s">
        <v>326</v>
      </c>
      <c r="E164" s="2">
        <v>1.5</v>
      </c>
      <c r="F164" s="103">
        <v>1.5</v>
      </c>
      <c r="G164" s="2">
        <v>1</v>
      </c>
      <c r="H164" s="2">
        <v>0</v>
      </c>
      <c r="I164" s="4">
        <v>6720</v>
      </c>
      <c r="J164" s="4">
        <f t="shared" si="43"/>
        <v>0</v>
      </c>
      <c r="K164" s="4">
        <v>0</v>
      </c>
      <c r="L164" s="104">
        <f t="shared" si="41"/>
        <v>0</v>
      </c>
      <c r="M164" s="8">
        <v>3250</v>
      </c>
      <c r="N164" s="8">
        <v>7.1</v>
      </c>
      <c r="O164" s="4">
        <f t="shared" si="44"/>
        <v>477.12</v>
      </c>
      <c r="P164" s="104">
        <f t="shared" si="42"/>
        <v>1550.64</v>
      </c>
    </row>
    <row r="165" spans="1:16" ht="15">
      <c r="A165" s="335"/>
      <c r="B165" s="309"/>
      <c r="C165" s="1" t="s">
        <v>34</v>
      </c>
      <c r="D165" s="36" t="s">
        <v>326</v>
      </c>
      <c r="E165" s="2">
        <v>1.5</v>
      </c>
      <c r="F165" s="103">
        <v>1.6</v>
      </c>
      <c r="G165" s="2">
        <v>1</v>
      </c>
      <c r="H165" s="2">
        <v>0</v>
      </c>
      <c r="I165" s="4">
        <v>0</v>
      </c>
      <c r="J165" s="4">
        <f t="shared" si="43"/>
        <v>0</v>
      </c>
      <c r="K165" s="4">
        <v>0</v>
      </c>
      <c r="L165" s="104">
        <f t="shared" si="41"/>
        <v>0</v>
      </c>
      <c r="M165" s="8">
        <v>3250</v>
      </c>
      <c r="N165" s="8">
        <v>7.1</v>
      </c>
      <c r="O165" s="4">
        <f t="shared" si="44"/>
        <v>0</v>
      </c>
      <c r="P165" s="104">
        <f t="shared" si="42"/>
        <v>0</v>
      </c>
    </row>
    <row r="166" spans="1:16" ht="15">
      <c r="A166" s="31">
        <f>+A164+1</f>
        <v>3</v>
      </c>
      <c r="B166" s="36" t="s">
        <v>439</v>
      </c>
      <c r="C166" s="36" t="s">
        <v>37</v>
      </c>
      <c r="D166" s="36" t="s">
        <v>326</v>
      </c>
      <c r="E166" s="2">
        <v>1.5</v>
      </c>
      <c r="F166" s="103">
        <v>1.5</v>
      </c>
      <c r="G166" s="2">
        <v>1</v>
      </c>
      <c r="H166" s="2">
        <v>0</v>
      </c>
      <c r="I166" s="4">
        <v>6720</v>
      </c>
      <c r="J166" s="4">
        <f t="shared" si="43"/>
        <v>0</v>
      </c>
      <c r="K166" s="4">
        <v>0</v>
      </c>
      <c r="L166" s="104">
        <f t="shared" si="41"/>
        <v>0</v>
      </c>
      <c r="M166" s="8">
        <v>3250</v>
      </c>
      <c r="N166" s="8">
        <v>7.1</v>
      </c>
      <c r="O166" s="4">
        <f t="shared" si="44"/>
        <v>477.12</v>
      </c>
      <c r="P166" s="104">
        <f t="shared" si="42"/>
        <v>1550.64</v>
      </c>
    </row>
    <row r="167" spans="1:16" ht="15">
      <c r="A167" s="335">
        <f>+A166+1</f>
        <v>4</v>
      </c>
      <c r="B167" s="309" t="s">
        <v>440</v>
      </c>
      <c r="C167" s="1" t="s">
        <v>34</v>
      </c>
      <c r="D167" s="36" t="s">
        <v>326</v>
      </c>
      <c r="E167" s="2">
        <v>1.5</v>
      </c>
      <c r="F167" s="103">
        <v>1.5</v>
      </c>
      <c r="G167" s="2">
        <v>1</v>
      </c>
      <c r="H167" s="2">
        <v>0</v>
      </c>
      <c r="I167" s="4">
        <v>6720</v>
      </c>
      <c r="J167" s="4">
        <f t="shared" si="43"/>
        <v>0</v>
      </c>
      <c r="K167" s="4">
        <v>0</v>
      </c>
      <c r="L167" s="104">
        <f t="shared" si="41"/>
        <v>0</v>
      </c>
      <c r="M167" s="8">
        <v>3250</v>
      </c>
      <c r="N167" s="8">
        <v>7.1</v>
      </c>
      <c r="O167" s="4">
        <f t="shared" si="44"/>
        <v>477.12</v>
      </c>
      <c r="P167" s="104">
        <f t="shared" si="42"/>
        <v>1550.64</v>
      </c>
    </row>
    <row r="168" spans="1:16" ht="15">
      <c r="A168" s="335"/>
      <c r="B168" s="309"/>
      <c r="C168" s="36" t="s">
        <v>186</v>
      </c>
      <c r="D168" s="36" t="s">
        <v>326</v>
      </c>
      <c r="E168" s="2">
        <v>1.5</v>
      </c>
      <c r="F168" s="103">
        <v>1.5</v>
      </c>
      <c r="G168" s="2">
        <v>1</v>
      </c>
      <c r="H168" s="2">
        <v>0</v>
      </c>
      <c r="I168" s="4">
        <v>0</v>
      </c>
      <c r="J168" s="4">
        <f t="shared" si="43"/>
        <v>0</v>
      </c>
      <c r="K168" s="4">
        <v>0</v>
      </c>
      <c r="L168" s="104">
        <f t="shared" si="41"/>
        <v>0</v>
      </c>
      <c r="M168" s="8">
        <v>3250</v>
      </c>
      <c r="N168" s="8">
        <v>7.1</v>
      </c>
      <c r="O168" s="4">
        <f t="shared" si="44"/>
        <v>0</v>
      </c>
      <c r="P168" s="104">
        <f t="shared" si="42"/>
        <v>0</v>
      </c>
    </row>
    <row r="169" spans="1:16" ht="15">
      <c r="A169" s="31">
        <f>+A167+1</f>
        <v>5</v>
      </c>
      <c r="B169" s="36" t="s">
        <v>441</v>
      </c>
      <c r="C169" s="36" t="s">
        <v>42</v>
      </c>
      <c r="D169" s="36" t="s">
        <v>326</v>
      </c>
      <c r="E169" s="2">
        <v>1.5</v>
      </c>
      <c r="F169" s="103">
        <v>1.5</v>
      </c>
      <c r="G169" s="2">
        <v>1</v>
      </c>
      <c r="H169" s="2">
        <v>0</v>
      </c>
      <c r="I169" s="4">
        <v>6720</v>
      </c>
      <c r="J169" s="4">
        <f t="shared" si="43"/>
        <v>0</v>
      </c>
      <c r="K169" s="4">
        <v>0</v>
      </c>
      <c r="L169" s="104">
        <f t="shared" si="41"/>
        <v>0</v>
      </c>
      <c r="M169" s="8">
        <v>3250</v>
      </c>
      <c r="N169" s="8">
        <v>7.1</v>
      </c>
      <c r="O169" s="4">
        <f t="shared" si="44"/>
        <v>477.12</v>
      </c>
      <c r="P169" s="104">
        <f t="shared" si="42"/>
        <v>1550.64</v>
      </c>
    </row>
    <row r="170" spans="1:16" ht="15">
      <c r="A170" s="31">
        <f aca="true" t="shared" si="45" ref="A170:A176">+A169+1</f>
        <v>6</v>
      </c>
      <c r="B170" s="36" t="s">
        <v>442</v>
      </c>
      <c r="C170" s="36" t="s">
        <v>42</v>
      </c>
      <c r="D170" s="36" t="s">
        <v>326</v>
      </c>
      <c r="E170" s="1">
        <v>1.5</v>
      </c>
      <c r="F170" s="103">
        <v>1.5</v>
      </c>
      <c r="G170" s="1">
        <v>1</v>
      </c>
      <c r="H170" s="2">
        <v>0</v>
      </c>
      <c r="I170" s="4">
        <v>6720</v>
      </c>
      <c r="J170" s="4">
        <f t="shared" si="43"/>
        <v>0</v>
      </c>
      <c r="K170" s="4">
        <v>0</v>
      </c>
      <c r="L170" s="104">
        <f t="shared" si="41"/>
        <v>0</v>
      </c>
      <c r="M170" s="8">
        <v>3250</v>
      </c>
      <c r="N170" s="8">
        <v>7.1</v>
      </c>
      <c r="O170" s="4">
        <f t="shared" si="44"/>
        <v>477.12</v>
      </c>
      <c r="P170" s="104">
        <f t="shared" si="42"/>
        <v>1550.64</v>
      </c>
    </row>
    <row r="171" spans="1:16" ht="15">
      <c r="A171" s="31">
        <f t="shared" si="45"/>
        <v>7</v>
      </c>
      <c r="B171" s="36" t="s">
        <v>443</v>
      </c>
      <c r="C171" s="36" t="s">
        <v>42</v>
      </c>
      <c r="D171" s="36" t="s">
        <v>326</v>
      </c>
      <c r="E171" s="1">
        <v>1.5</v>
      </c>
      <c r="F171" s="103">
        <v>1.5</v>
      </c>
      <c r="G171" s="1">
        <v>1</v>
      </c>
      <c r="H171" s="2">
        <v>0</v>
      </c>
      <c r="I171" s="4">
        <v>6720</v>
      </c>
      <c r="J171" s="4">
        <f t="shared" si="43"/>
        <v>0</v>
      </c>
      <c r="K171" s="4">
        <v>0</v>
      </c>
      <c r="L171" s="104">
        <f t="shared" si="41"/>
        <v>0</v>
      </c>
      <c r="M171" s="8">
        <v>3250</v>
      </c>
      <c r="N171" s="8">
        <v>7.1</v>
      </c>
      <c r="O171" s="4">
        <f t="shared" si="44"/>
        <v>477.12</v>
      </c>
      <c r="P171" s="104">
        <f t="shared" si="42"/>
        <v>1550.64</v>
      </c>
    </row>
    <row r="172" spans="1:16" ht="15">
      <c r="A172" s="31">
        <f t="shared" si="45"/>
        <v>8</v>
      </c>
      <c r="B172" s="36" t="s">
        <v>444</v>
      </c>
      <c r="C172" s="36" t="s">
        <v>42</v>
      </c>
      <c r="D172" s="36" t="s">
        <v>326</v>
      </c>
      <c r="E172" s="1">
        <v>1.5</v>
      </c>
      <c r="F172" s="103">
        <v>1.5</v>
      </c>
      <c r="G172" s="1">
        <v>1</v>
      </c>
      <c r="H172" s="2">
        <v>0</v>
      </c>
      <c r="I172" s="4">
        <v>6720</v>
      </c>
      <c r="J172" s="4">
        <f t="shared" si="43"/>
        <v>0</v>
      </c>
      <c r="K172" s="4">
        <v>0</v>
      </c>
      <c r="L172" s="104">
        <f t="shared" si="41"/>
        <v>0</v>
      </c>
      <c r="M172" s="8">
        <v>3250</v>
      </c>
      <c r="N172" s="8">
        <v>7.1</v>
      </c>
      <c r="O172" s="4">
        <f t="shared" si="44"/>
        <v>477.12</v>
      </c>
      <c r="P172" s="104">
        <f t="shared" si="42"/>
        <v>1550.64</v>
      </c>
    </row>
    <row r="173" spans="1:16" ht="15">
      <c r="A173" s="31">
        <f t="shared" si="45"/>
        <v>9</v>
      </c>
      <c r="B173" s="36" t="s">
        <v>445</v>
      </c>
      <c r="C173" s="36" t="s">
        <v>191</v>
      </c>
      <c r="D173" s="36" t="s">
        <v>326</v>
      </c>
      <c r="E173" s="1">
        <v>1.5</v>
      </c>
      <c r="F173" s="103">
        <v>1.5</v>
      </c>
      <c r="G173" s="1">
        <v>1</v>
      </c>
      <c r="H173" s="2">
        <v>0</v>
      </c>
      <c r="I173" s="4">
        <v>6720</v>
      </c>
      <c r="J173" s="4">
        <f t="shared" si="43"/>
        <v>0</v>
      </c>
      <c r="K173" s="4">
        <v>0</v>
      </c>
      <c r="L173" s="104">
        <f t="shared" si="41"/>
        <v>0</v>
      </c>
      <c r="M173" s="8">
        <v>3250</v>
      </c>
      <c r="N173" s="8">
        <v>7.1</v>
      </c>
      <c r="O173" s="4">
        <f t="shared" si="44"/>
        <v>477.12</v>
      </c>
      <c r="P173" s="104">
        <f t="shared" si="42"/>
        <v>1550.64</v>
      </c>
    </row>
    <row r="174" spans="1:16" ht="15">
      <c r="A174" s="31">
        <f t="shared" si="45"/>
        <v>10</v>
      </c>
      <c r="B174" s="36" t="s">
        <v>446</v>
      </c>
      <c r="C174" s="36" t="s">
        <v>34</v>
      </c>
      <c r="D174" s="36" t="s">
        <v>326</v>
      </c>
      <c r="E174" s="1">
        <v>1.5</v>
      </c>
      <c r="F174" s="103">
        <v>1.5</v>
      </c>
      <c r="G174" s="1">
        <v>1</v>
      </c>
      <c r="H174" s="2">
        <v>0</v>
      </c>
      <c r="I174" s="4">
        <v>6720</v>
      </c>
      <c r="J174" s="4">
        <f t="shared" si="43"/>
        <v>0</v>
      </c>
      <c r="K174" s="4">
        <v>0</v>
      </c>
      <c r="L174" s="104">
        <f t="shared" si="41"/>
        <v>0</v>
      </c>
      <c r="M174" s="8">
        <v>3250</v>
      </c>
      <c r="N174" s="8">
        <v>8.1</v>
      </c>
      <c r="O174" s="4">
        <f t="shared" si="44"/>
        <v>544.32</v>
      </c>
      <c r="P174" s="104">
        <f t="shared" si="42"/>
        <v>1769.0400000000002</v>
      </c>
    </row>
    <row r="175" spans="1:16" ht="15">
      <c r="A175" s="31">
        <f t="shared" si="45"/>
        <v>11</v>
      </c>
      <c r="B175" s="36" t="s">
        <v>447</v>
      </c>
      <c r="C175" s="36" t="s">
        <v>194</v>
      </c>
      <c r="D175" s="36" t="s">
        <v>326</v>
      </c>
      <c r="E175" s="1">
        <v>1.5</v>
      </c>
      <c r="F175" s="103">
        <v>1.6</v>
      </c>
      <c r="G175" s="1">
        <v>1</v>
      </c>
      <c r="H175" s="2">
        <v>0</v>
      </c>
      <c r="I175" s="4">
        <v>6720</v>
      </c>
      <c r="J175" s="4">
        <f t="shared" si="43"/>
        <v>0</v>
      </c>
      <c r="K175" s="4">
        <v>0</v>
      </c>
      <c r="L175" s="104">
        <f t="shared" si="41"/>
        <v>0</v>
      </c>
      <c r="M175" s="8">
        <v>3250</v>
      </c>
      <c r="N175" s="8">
        <v>8.1</v>
      </c>
      <c r="O175" s="4">
        <f t="shared" si="44"/>
        <v>544.32</v>
      </c>
      <c r="P175" s="104">
        <f t="shared" si="42"/>
        <v>1769.0400000000002</v>
      </c>
    </row>
    <row r="176" spans="1:16" ht="15">
      <c r="A176" s="31">
        <f t="shared" si="45"/>
        <v>12</v>
      </c>
      <c r="B176" s="36" t="s">
        <v>448</v>
      </c>
      <c r="C176" s="36" t="s">
        <v>194</v>
      </c>
      <c r="D176" s="31" t="s">
        <v>326</v>
      </c>
      <c r="E176" s="1">
        <v>1.5</v>
      </c>
      <c r="F176" s="103">
        <v>1.6</v>
      </c>
      <c r="G176" s="1">
        <v>1</v>
      </c>
      <c r="H176" s="2">
        <v>0</v>
      </c>
      <c r="I176" s="4">
        <v>6720</v>
      </c>
      <c r="J176" s="4">
        <f t="shared" si="43"/>
        <v>0</v>
      </c>
      <c r="K176" s="4">
        <v>0</v>
      </c>
      <c r="L176" s="104">
        <f t="shared" si="41"/>
        <v>0</v>
      </c>
      <c r="M176" s="8">
        <v>3250</v>
      </c>
      <c r="N176" s="8">
        <v>8.1</v>
      </c>
      <c r="O176" s="4">
        <f t="shared" si="44"/>
        <v>544.32</v>
      </c>
      <c r="P176" s="104">
        <f t="shared" si="42"/>
        <v>1769.0400000000002</v>
      </c>
    </row>
    <row r="177" spans="1:16" ht="15.75" thickBot="1">
      <c r="A177" s="313" t="s">
        <v>688</v>
      </c>
      <c r="B177" s="314"/>
      <c r="C177" s="82" t="s">
        <v>3</v>
      </c>
      <c r="D177" s="82" t="s">
        <v>20</v>
      </c>
      <c r="E177" s="82" t="s">
        <v>20</v>
      </c>
      <c r="F177" s="82" t="s">
        <v>20</v>
      </c>
      <c r="G177" s="82">
        <f>SUM(G178:G191)</f>
        <v>14</v>
      </c>
      <c r="H177" s="82" t="s">
        <v>20</v>
      </c>
      <c r="I177" s="83">
        <f aca="true" t="shared" si="46" ref="I177:N177">SUM(I178:I191)</f>
        <v>86967</v>
      </c>
      <c r="J177" s="83">
        <f t="shared" si="46"/>
        <v>8128</v>
      </c>
      <c r="K177" s="83">
        <f t="shared" si="46"/>
        <v>93000</v>
      </c>
      <c r="L177" s="83">
        <f t="shared" si="46"/>
        <v>56221.100000000006</v>
      </c>
      <c r="M177" s="83">
        <f t="shared" si="46"/>
        <v>6500</v>
      </c>
      <c r="N177" s="83">
        <f t="shared" si="46"/>
        <v>22.2</v>
      </c>
      <c r="O177" s="83">
        <f>+SUM(O178:O191)</f>
        <v>1035</v>
      </c>
      <c r="P177" s="84">
        <f>+SUM(P178:P191)</f>
        <v>3363.75</v>
      </c>
    </row>
    <row r="178" spans="1:16" ht="15">
      <c r="A178" s="46">
        <v>1</v>
      </c>
      <c r="B178" s="311" t="s">
        <v>689</v>
      </c>
      <c r="C178" s="105" t="s">
        <v>198</v>
      </c>
      <c r="D178" s="47" t="s">
        <v>556</v>
      </c>
      <c r="E178" s="47">
        <v>1.5</v>
      </c>
      <c r="F178" s="105">
        <v>2.4</v>
      </c>
      <c r="G178" s="47">
        <v>1</v>
      </c>
      <c r="H178" s="31">
        <v>12.3</v>
      </c>
      <c r="I178" s="4">
        <v>6900</v>
      </c>
      <c r="J178" s="4">
        <v>849</v>
      </c>
      <c r="K178" s="4">
        <v>10200</v>
      </c>
      <c r="L178" s="6">
        <v>8659.8</v>
      </c>
      <c r="M178" s="8">
        <v>0</v>
      </c>
      <c r="N178" s="8">
        <v>0</v>
      </c>
      <c r="O178" s="4">
        <v>0</v>
      </c>
      <c r="P178" s="6">
        <v>0</v>
      </c>
    </row>
    <row r="179" spans="1:16" ht="15">
      <c r="A179" s="29">
        <f>+A178+1</f>
        <v>2</v>
      </c>
      <c r="B179" s="309"/>
      <c r="C179" s="36" t="s">
        <v>33</v>
      </c>
      <c r="D179" s="39" t="s">
        <v>554</v>
      </c>
      <c r="E179" s="31">
        <v>1.5</v>
      </c>
      <c r="F179" s="36">
        <v>2.4</v>
      </c>
      <c r="G179" s="31">
        <v>1</v>
      </c>
      <c r="H179" s="31">
        <v>13.8</v>
      </c>
      <c r="I179" s="4">
        <v>6159</v>
      </c>
      <c r="J179" s="4">
        <v>849</v>
      </c>
      <c r="K179" s="4">
        <v>10200</v>
      </c>
      <c r="L179" s="6">
        <v>8659.8</v>
      </c>
      <c r="M179" s="8">
        <v>0</v>
      </c>
      <c r="N179" s="8">
        <v>0</v>
      </c>
      <c r="O179" s="4">
        <v>0</v>
      </c>
      <c r="P179" s="6">
        <v>0</v>
      </c>
    </row>
    <row r="180" spans="1:16" ht="15">
      <c r="A180" s="29">
        <v>3</v>
      </c>
      <c r="B180" s="36" t="s">
        <v>690</v>
      </c>
      <c r="C180" s="36" t="s">
        <v>42</v>
      </c>
      <c r="D180" s="39" t="s">
        <v>554</v>
      </c>
      <c r="E180" s="36">
        <v>1.5</v>
      </c>
      <c r="F180" s="36">
        <v>1.5</v>
      </c>
      <c r="G180" s="36">
        <v>1</v>
      </c>
      <c r="H180" s="31">
        <v>10.1</v>
      </c>
      <c r="I180" s="4">
        <v>6159</v>
      </c>
      <c r="J180" s="4">
        <v>600</v>
      </c>
      <c r="K180" s="4">
        <v>6050</v>
      </c>
      <c r="L180" s="6">
        <v>3630</v>
      </c>
      <c r="M180" s="8">
        <v>0</v>
      </c>
      <c r="N180" s="8">
        <v>0</v>
      </c>
      <c r="O180" s="4">
        <v>0</v>
      </c>
      <c r="P180" s="6">
        <v>0</v>
      </c>
    </row>
    <row r="181" spans="1:16" ht="15">
      <c r="A181" s="29">
        <f aca="true" t="shared" si="47" ref="A181:A191">+A180+1</f>
        <v>4</v>
      </c>
      <c r="B181" s="106" t="s">
        <v>691</v>
      </c>
      <c r="C181" s="36" t="s">
        <v>42</v>
      </c>
      <c r="D181" s="39" t="s">
        <v>554</v>
      </c>
      <c r="E181" s="36">
        <v>1.5</v>
      </c>
      <c r="F181" s="36">
        <v>1.5</v>
      </c>
      <c r="G181" s="36">
        <v>1</v>
      </c>
      <c r="H181" s="31">
        <v>10.1</v>
      </c>
      <c r="I181" s="4">
        <v>6159</v>
      </c>
      <c r="J181" s="4">
        <v>205</v>
      </c>
      <c r="K181" s="4">
        <v>6050</v>
      </c>
      <c r="L181" s="6">
        <v>1240.25</v>
      </c>
      <c r="M181" s="8">
        <v>3250</v>
      </c>
      <c r="N181" s="8">
        <v>10.1</v>
      </c>
      <c r="O181" s="4">
        <v>531</v>
      </c>
      <c r="P181" s="6">
        <v>1725.75</v>
      </c>
    </row>
    <row r="182" spans="1:16" ht="15">
      <c r="A182" s="29">
        <f t="shared" si="47"/>
        <v>5</v>
      </c>
      <c r="B182" s="106" t="s">
        <v>692</v>
      </c>
      <c r="C182" s="36" t="s">
        <v>42</v>
      </c>
      <c r="D182" s="39" t="s">
        <v>554</v>
      </c>
      <c r="E182" s="36">
        <v>1.5</v>
      </c>
      <c r="F182" s="36">
        <v>1.5</v>
      </c>
      <c r="G182" s="36">
        <v>1</v>
      </c>
      <c r="H182" s="31">
        <v>10.1</v>
      </c>
      <c r="I182" s="4">
        <v>6159</v>
      </c>
      <c r="J182" s="4">
        <v>621</v>
      </c>
      <c r="K182" s="4">
        <v>6050</v>
      </c>
      <c r="L182" s="6">
        <v>3757.05</v>
      </c>
      <c r="M182" s="8">
        <v>0</v>
      </c>
      <c r="N182" s="8">
        <v>0</v>
      </c>
      <c r="O182" s="4">
        <v>0</v>
      </c>
      <c r="P182" s="6">
        <v>0</v>
      </c>
    </row>
    <row r="183" spans="1:16" ht="15">
      <c r="A183" s="29">
        <f t="shared" si="47"/>
        <v>6</v>
      </c>
      <c r="B183" s="106" t="s">
        <v>693</v>
      </c>
      <c r="C183" s="36" t="s">
        <v>42</v>
      </c>
      <c r="D183" s="39" t="s">
        <v>554</v>
      </c>
      <c r="E183" s="36">
        <v>1.5</v>
      </c>
      <c r="F183" s="36">
        <v>1.5</v>
      </c>
      <c r="G183" s="36">
        <v>1</v>
      </c>
      <c r="H183" s="31">
        <v>10.1</v>
      </c>
      <c r="I183" s="4">
        <v>6159</v>
      </c>
      <c r="J183" s="4">
        <v>621</v>
      </c>
      <c r="K183" s="4">
        <v>6050</v>
      </c>
      <c r="L183" s="6">
        <v>3757.05</v>
      </c>
      <c r="M183" s="8">
        <v>0</v>
      </c>
      <c r="N183" s="8">
        <v>0</v>
      </c>
      <c r="O183" s="4">
        <v>0</v>
      </c>
      <c r="P183" s="6">
        <v>0</v>
      </c>
    </row>
    <row r="184" spans="1:16" ht="15">
      <c r="A184" s="29">
        <f t="shared" si="47"/>
        <v>7</v>
      </c>
      <c r="B184" s="36" t="s">
        <v>694</v>
      </c>
      <c r="C184" s="36" t="s">
        <v>42</v>
      </c>
      <c r="D184" s="39" t="s">
        <v>554</v>
      </c>
      <c r="E184" s="36">
        <v>1.5</v>
      </c>
      <c r="F184" s="36">
        <v>1.5</v>
      </c>
      <c r="G184" s="36">
        <v>1</v>
      </c>
      <c r="H184" s="31">
        <v>10.1</v>
      </c>
      <c r="I184" s="4">
        <v>6159</v>
      </c>
      <c r="J184" s="4">
        <v>615</v>
      </c>
      <c r="K184" s="4">
        <v>6050</v>
      </c>
      <c r="L184" s="6">
        <v>3720.75</v>
      </c>
      <c r="M184" s="8">
        <v>0</v>
      </c>
      <c r="N184" s="8">
        <v>0</v>
      </c>
      <c r="O184" s="4">
        <v>0</v>
      </c>
      <c r="P184" s="6">
        <v>0</v>
      </c>
    </row>
    <row r="185" spans="1:16" ht="15">
      <c r="A185" s="29">
        <f t="shared" si="47"/>
        <v>8</v>
      </c>
      <c r="B185" s="106" t="s">
        <v>695</v>
      </c>
      <c r="C185" s="36" t="s">
        <v>42</v>
      </c>
      <c r="D185" s="39" t="s">
        <v>554</v>
      </c>
      <c r="E185" s="36">
        <v>1.5</v>
      </c>
      <c r="F185" s="36">
        <v>1.5</v>
      </c>
      <c r="G185" s="36">
        <v>1</v>
      </c>
      <c r="H185" s="31">
        <v>9.3</v>
      </c>
      <c r="I185" s="4">
        <v>6159</v>
      </c>
      <c r="J185" s="4">
        <v>600</v>
      </c>
      <c r="K185" s="4">
        <v>6050</v>
      </c>
      <c r="L185" s="6">
        <v>3630</v>
      </c>
      <c r="M185" s="8">
        <v>0</v>
      </c>
      <c r="N185" s="8">
        <v>0</v>
      </c>
      <c r="O185" s="4">
        <v>0</v>
      </c>
      <c r="P185" s="6">
        <v>0</v>
      </c>
    </row>
    <row r="186" spans="1:16" ht="15">
      <c r="A186" s="29">
        <f t="shared" si="47"/>
        <v>9</v>
      </c>
      <c r="B186" s="106" t="s">
        <v>696</v>
      </c>
      <c r="C186" s="36" t="s">
        <v>42</v>
      </c>
      <c r="D186" s="39" t="s">
        <v>554</v>
      </c>
      <c r="E186" s="36">
        <v>1.5</v>
      </c>
      <c r="F186" s="36">
        <v>1.5</v>
      </c>
      <c r="G186" s="36">
        <v>1</v>
      </c>
      <c r="H186" s="31">
        <v>10.1</v>
      </c>
      <c r="I186" s="4">
        <v>6159</v>
      </c>
      <c r="J186" s="4">
        <v>600</v>
      </c>
      <c r="K186" s="4">
        <v>6050</v>
      </c>
      <c r="L186" s="6">
        <v>3630</v>
      </c>
      <c r="M186" s="8">
        <v>0</v>
      </c>
      <c r="N186" s="8">
        <v>0</v>
      </c>
      <c r="O186" s="4">
        <v>0</v>
      </c>
      <c r="P186" s="6">
        <v>0</v>
      </c>
    </row>
    <row r="187" spans="1:16" ht="15">
      <c r="A187" s="29">
        <f t="shared" si="47"/>
        <v>10</v>
      </c>
      <c r="B187" s="106" t="s">
        <v>697</v>
      </c>
      <c r="C187" s="36" t="s">
        <v>34</v>
      </c>
      <c r="D187" s="39" t="s">
        <v>554</v>
      </c>
      <c r="E187" s="36">
        <v>1.5</v>
      </c>
      <c r="F187" s="36">
        <v>1.5</v>
      </c>
      <c r="G187" s="36">
        <v>1</v>
      </c>
      <c r="H187" s="31">
        <v>12.5</v>
      </c>
      <c r="I187" s="4">
        <v>6159</v>
      </c>
      <c r="J187" s="4">
        <v>200</v>
      </c>
      <c r="K187" s="4">
        <v>6050</v>
      </c>
      <c r="L187" s="6">
        <v>1210</v>
      </c>
      <c r="M187" s="8">
        <v>3250</v>
      </c>
      <c r="N187" s="8">
        <v>12.1</v>
      </c>
      <c r="O187" s="4">
        <v>504</v>
      </c>
      <c r="P187" s="6">
        <v>1638</v>
      </c>
    </row>
    <row r="188" spans="1:16" ht="15">
      <c r="A188" s="29">
        <f t="shared" si="47"/>
        <v>11</v>
      </c>
      <c r="B188" s="36" t="s">
        <v>698</v>
      </c>
      <c r="C188" s="36" t="s">
        <v>42</v>
      </c>
      <c r="D188" s="39" t="s">
        <v>554</v>
      </c>
      <c r="E188" s="36">
        <v>1.5</v>
      </c>
      <c r="F188" s="36">
        <v>1.5</v>
      </c>
      <c r="G188" s="36">
        <v>1</v>
      </c>
      <c r="H188" s="31">
        <v>10.1</v>
      </c>
      <c r="I188" s="4">
        <v>6159</v>
      </c>
      <c r="J188" s="4">
        <v>621</v>
      </c>
      <c r="K188" s="4">
        <v>6050</v>
      </c>
      <c r="L188" s="6">
        <v>3757.05</v>
      </c>
      <c r="M188" s="8">
        <v>0</v>
      </c>
      <c r="N188" s="8">
        <v>0</v>
      </c>
      <c r="O188" s="4">
        <v>0</v>
      </c>
      <c r="P188" s="6">
        <v>0</v>
      </c>
    </row>
    <row r="189" spans="1:16" ht="15">
      <c r="A189" s="29">
        <f t="shared" si="47"/>
        <v>12</v>
      </c>
      <c r="B189" s="106" t="s">
        <v>699</v>
      </c>
      <c r="C189" s="36" t="s">
        <v>42</v>
      </c>
      <c r="D189" s="39" t="s">
        <v>554</v>
      </c>
      <c r="E189" s="36">
        <v>1.5</v>
      </c>
      <c r="F189" s="36">
        <v>1.5</v>
      </c>
      <c r="G189" s="36">
        <v>1</v>
      </c>
      <c r="H189" s="31">
        <v>10.1</v>
      </c>
      <c r="I189" s="4">
        <v>6159</v>
      </c>
      <c r="J189" s="4">
        <v>621</v>
      </c>
      <c r="K189" s="4">
        <v>6050</v>
      </c>
      <c r="L189" s="6">
        <v>3757.05</v>
      </c>
      <c r="M189" s="8">
        <v>0</v>
      </c>
      <c r="N189" s="8">
        <v>0</v>
      </c>
      <c r="O189" s="4">
        <v>0</v>
      </c>
      <c r="P189" s="6">
        <v>0</v>
      </c>
    </row>
    <row r="190" spans="1:16" ht="15">
      <c r="A190" s="29">
        <f t="shared" si="47"/>
        <v>13</v>
      </c>
      <c r="B190" s="106" t="s">
        <v>700</v>
      </c>
      <c r="C190" s="106" t="s">
        <v>27</v>
      </c>
      <c r="D190" s="39" t="s">
        <v>554</v>
      </c>
      <c r="E190" s="36">
        <v>1.5</v>
      </c>
      <c r="F190" s="36">
        <v>1.8</v>
      </c>
      <c r="G190" s="36">
        <v>1</v>
      </c>
      <c r="H190" s="31">
        <v>12.5</v>
      </c>
      <c r="I190" s="4">
        <v>6159</v>
      </c>
      <c r="J190" s="4">
        <v>506</v>
      </c>
      <c r="K190" s="4">
        <v>6050</v>
      </c>
      <c r="L190" s="6">
        <v>3061.3</v>
      </c>
      <c r="M190" s="8">
        <v>0</v>
      </c>
      <c r="N190" s="8">
        <v>0</v>
      </c>
      <c r="O190" s="4">
        <v>0</v>
      </c>
      <c r="P190" s="6">
        <v>0</v>
      </c>
    </row>
    <row r="191" spans="1:16" ht="15.75" thickBot="1">
      <c r="A191" s="37">
        <f t="shared" si="47"/>
        <v>14</v>
      </c>
      <c r="B191" s="107" t="s">
        <v>701</v>
      </c>
      <c r="C191" s="107" t="s">
        <v>37</v>
      </c>
      <c r="D191" s="39" t="s">
        <v>554</v>
      </c>
      <c r="E191" s="39">
        <v>1.5</v>
      </c>
      <c r="F191" s="39">
        <v>1.5</v>
      </c>
      <c r="G191" s="39">
        <v>1</v>
      </c>
      <c r="H191" s="31">
        <v>10</v>
      </c>
      <c r="I191" s="4">
        <v>6159</v>
      </c>
      <c r="J191" s="4">
        <v>620</v>
      </c>
      <c r="K191" s="4">
        <v>6050</v>
      </c>
      <c r="L191" s="6">
        <v>3751</v>
      </c>
      <c r="M191" s="8">
        <v>0</v>
      </c>
      <c r="N191" s="8">
        <v>0</v>
      </c>
      <c r="O191" s="4">
        <v>0</v>
      </c>
      <c r="P191" s="6">
        <v>0</v>
      </c>
    </row>
    <row r="192" spans="1:16" ht="15.75" thickBot="1">
      <c r="A192" s="301" t="s">
        <v>1</v>
      </c>
      <c r="B192" s="302"/>
      <c r="C192" s="14" t="s">
        <v>3</v>
      </c>
      <c r="D192" s="14" t="s">
        <v>554</v>
      </c>
      <c r="E192" s="14" t="s">
        <v>20</v>
      </c>
      <c r="F192" s="14" t="s">
        <v>20</v>
      </c>
      <c r="G192" s="14">
        <f>SUM(G193:G220)</f>
        <v>28</v>
      </c>
      <c r="H192" s="14" t="s">
        <v>20</v>
      </c>
      <c r="I192" s="18">
        <f aca="true" t="shared" si="48" ref="I192:P192">SUM(I193:I220)</f>
        <v>189000</v>
      </c>
      <c r="J192" s="18">
        <f t="shared" si="48"/>
        <v>4974.28</v>
      </c>
      <c r="K192" s="18">
        <f t="shared" si="48"/>
        <v>74108.19099999999</v>
      </c>
      <c r="L192" s="18">
        <f t="shared" si="48"/>
        <v>39291.635772</v>
      </c>
      <c r="M192" s="18">
        <f t="shared" si="48"/>
        <v>43000</v>
      </c>
      <c r="N192" s="18">
        <f t="shared" si="48"/>
        <v>161</v>
      </c>
      <c r="O192" s="18">
        <f t="shared" si="48"/>
        <v>8752.4</v>
      </c>
      <c r="P192" s="20">
        <f t="shared" si="48"/>
        <v>27053.469999999998</v>
      </c>
    </row>
    <row r="193" spans="1:16" ht="15.75">
      <c r="A193" s="46">
        <v>1</v>
      </c>
      <c r="B193" s="336" t="s">
        <v>702</v>
      </c>
      <c r="C193" s="108" t="s">
        <v>24</v>
      </c>
      <c r="D193" s="39" t="s">
        <v>554</v>
      </c>
      <c r="E193" s="47">
        <v>1.5</v>
      </c>
      <c r="F193" s="109">
        <v>2.5</v>
      </c>
      <c r="G193" s="47">
        <v>1</v>
      </c>
      <c r="H193" s="110">
        <v>11.91</v>
      </c>
      <c r="I193" s="98">
        <v>7560</v>
      </c>
      <c r="J193" s="5">
        <v>900</v>
      </c>
      <c r="K193" s="5">
        <v>11673.22</v>
      </c>
      <c r="L193" s="89">
        <v>10505.898</v>
      </c>
      <c r="M193" s="69">
        <v>0</v>
      </c>
      <c r="N193" s="111">
        <v>0</v>
      </c>
      <c r="O193" s="69">
        <v>0</v>
      </c>
      <c r="P193" s="99">
        <f>+O193*M193/1000</f>
        <v>0</v>
      </c>
    </row>
    <row r="194" spans="1:16" ht="15.75">
      <c r="A194" s="29">
        <v>2</v>
      </c>
      <c r="B194" s="333"/>
      <c r="C194" s="112" t="s">
        <v>212</v>
      </c>
      <c r="D194" s="39" t="s">
        <v>554</v>
      </c>
      <c r="E194" s="31">
        <v>1.5</v>
      </c>
      <c r="F194" s="92">
        <v>2.5</v>
      </c>
      <c r="G194" s="31">
        <v>1</v>
      </c>
      <c r="H194" s="113">
        <v>13.4</v>
      </c>
      <c r="I194" s="73">
        <v>6720</v>
      </c>
      <c r="J194" s="4">
        <v>900</v>
      </c>
      <c r="K194" s="4">
        <v>7155.071</v>
      </c>
      <c r="L194" s="6">
        <v>6439.5639</v>
      </c>
      <c r="M194" s="73">
        <v>0</v>
      </c>
      <c r="N194" s="114">
        <v>0</v>
      </c>
      <c r="O194" s="73">
        <v>0</v>
      </c>
      <c r="P194" s="9">
        <f>+O194*M194/1000</f>
        <v>0</v>
      </c>
    </row>
    <row r="195" spans="1:16" ht="15.75">
      <c r="A195" s="29">
        <v>3</v>
      </c>
      <c r="B195" s="115" t="s">
        <v>703</v>
      </c>
      <c r="C195" s="116" t="s">
        <v>215</v>
      </c>
      <c r="D195" s="39" t="s">
        <v>554</v>
      </c>
      <c r="E195" s="31">
        <v>1.5</v>
      </c>
      <c r="F195" s="92">
        <v>1.5</v>
      </c>
      <c r="G195" s="31">
        <v>1</v>
      </c>
      <c r="H195" s="31">
        <v>9.3</v>
      </c>
      <c r="I195" s="73">
        <v>6720</v>
      </c>
      <c r="J195" s="4">
        <v>0</v>
      </c>
      <c r="K195" s="4">
        <v>0</v>
      </c>
      <c r="L195" s="6">
        <f aca="true" t="shared" si="49" ref="L195:L201">J195*K195/1000</f>
        <v>0</v>
      </c>
      <c r="M195" s="73">
        <v>3250</v>
      </c>
      <c r="N195" s="114">
        <v>11</v>
      </c>
      <c r="O195" s="73">
        <v>649</v>
      </c>
      <c r="P195" s="9">
        <f>+O195*M195/1000</f>
        <v>2109.25</v>
      </c>
    </row>
    <row r="196" spans="1:16" ht="15.75">
      <c r="A196" s="29">
        <v>4</v>
      </c>
      <c r="B196" s="115" t="s">
        <v>704</v>
      </c>
      <c r="C196" s="116" t="s">
        <v>217</v>
      </c>
      <c r="D196" s="39" t="s">
        <v>554</v>
      </c>
      <c r="E196" s="31">
        <v>1.5</v>
      </c>
      <c r="F196" s="92">
        <v>1.5</v>
      </c>
      <c r="G196" s="31">
        <v>1</v>
      </c>
      <c r="H196" s="31">
        <v>9.3</v>
      </c>
      <c r="I196" s="73">
        <v>6720</v>
      </c>
      <c r="J196" s="4">
        <v>0</v>
      </c>
      <c r="K196" s="4">
        <v>0</v>
      </c>
      <c r="L196" s="6">
        <f t="shared" si="49"/>
        <v>0</v>
      </c>
      <c r="M196" s="73">
        <v>3250</v>
      </c>
      <c r="N196" s="114">
        <v>11</v>
      </c>
      <c r="O196" s="73">
        <v>696</v>
      </c>
      <c r="P196" s="9">
        <f aca="true" t="shared" si="50" ref="P196">+O196*M196/1000</f>
        <v>2262</v>
      </c>
    </row>
    <row r="197" spans="1:16" ht="15.75">
      <c r="A197" s="29">
        <v>5</v>
      </c>
      <c r="B197" s="334" t="s">
        <v>705</v>
      </c>
      <c r="C197" s="116" t="s">
        <v>217</v>
      </c>
      <c r="D197" s="39" t="s">
        <v>554</v>
      </c>
      <c r="E197" s="31">
        <v>1.5</v>
      </c>
      <c r="F197" s="92">
        <v>1.5</v>
      </c>
      <c r="G197" s="31">
        <v>1</v>
      </c>
      <c r="H197" s="31">
        <v>9.3</v>
      </c>
      <c r="I197" s="73">
        <v>6720</v>
      </c>
      <c r="J197" s="4">
        <v>0</v>
      </c>
      <c r="K197" s="4">
        <v>0</v>
      </c>
      <c r="L197" s="6">
        <f t="shared" si="49"/>
        <v>0</v>
      </c>
      <c r="M197" s="73">
        <v>3250</v>
      </c>
      <c r="N197" s="114">
        <v>11</v>
      </c>
      <c r="O197" s="73">
        <v>633</v>
      </c>
      <c r="P197" s="9">
        <f>+O197*M197/1000</f>
        <v>2057.25</v>
      </c>
    </row>
    <row r="198" spans="1:16" ht="15.75">
      <c r="A198" s="29">
        <v>6</v>
      </c>
      <c r="B198" s="334"/>
      <c r="C198" s="116" t="s">
        <v>217</v>
      </c>
      <c r="D198" s="39" t="s">
        <v>554</v>
      </c>
      <c r="E198" s="31">
        <v>1.5</v>
      </c>
      <c r="F198" s="92">
        <v>1.5</v>
      </c>
      <c r="G198" s="31">
        <v>1</v>
      </c>
      <c r="H198" s="31">
        <v>9.3</v>
      </c>
      <c r="I198" s="73">
        <v>6720</v>
      </c>
      <c r="J198" s="4">
        <v>0</v>
      </c>
      <c r="K198" s="4">
        <v>0</v>
      </c>
      <c r="L198" s="6">
        <f t="shared" si="49"/>
        <v>0</v>
      </c>
      <c r="M198" s="73">
        <v>0</v>
      </c>
      <c r="N198" s="114">
        <v>0</v>
      </c>
      <c r="O198" s="73">
        <v>0</v>
      </c>
      <c r="P198" s="9">
        <f aca="true" t="shared" si="51" ref="P198:P201">+O198*M198/1000</f>
        <v>0</v>
      </c>
    </row>
    <row r="199" spans="1:16" ht="15.75">
      <c r="A199" s="29">
        <v>7</v>
      </c>
      <c r="B199" s="334"/>
      <c r="C199" s="116" t="s">
        <v>217</v>
      </c>
      <c r="D199" s="39" t="s">
        <v>554</v>
      </c>
      <c r="E199" s="31">
        <v>1.5</v>
      </c>
      <c r="F199" s="92">
        <v>1.5</v>
      </c>
      <c r="G199" s="31">
        <v>1</v>
      </c>
      <c r="H199" s="31">
        <v>9.3</v>
      </c>
      <c r="I199" s="73">
        <v>6720</v>
      </c>
      <c r="J199" s="4">
        <v>0</v>
      </c>
      <c r="K199" s="4">
        <v>0</v>
      </c>
      <c r="L199" s="6">
        <f t="shared" si="49"/>
        <v>0</v>
      </c>
      <c r="M199" s="73">
        <v>0</v>
      </c>
      <c r="N199" s="114">
        <v>0</v>
      </c>
      <c r="O199" s="73">
        <v>0</v>
      </c>
      <c r="P199" s="9">
        <f t="shared" si="51"/>
        <v>0</v>
      </c>
    </row>
    <row r="200" spans="1:16" ht="15.75">
      <c r="A200" s="29">
        <v>8</v>
      </c>
      <c r="B200" s="334"/>
      <c r="C200" s="116" t="s">
        <v>217</v>
      </c>
      <c r="D200" s="39" t="s">
        <v>554</v>
      </c>
      <c r="E200" s="31">
        <v>1.5</v>
      </c>
      <c r="F200" s="92">
        <v>1.5</v>
      </c>
      <c r="G200" s="31">
        <v>1</v>
      </c>
      <c r="H200" s="31">
        <v>9.3</v>
      </c>
      <c r="I200" s="73">
        <v>6720</v>
      </c>
      <c r="J200" s="4">
        <v>0</v>
      </c>
      <c r="K200" s="4">
        <v>0</v>
      </c>
      <c r="L200" s="6">
        <f t="shared" si="49"/>
        <v>0</v>
      </c>
      <c r="M200" s="73">
        <v>0</v>
      </c>
      <c r="N200" s="114">
        <v>0</v>
      </c>
      <c r="O200" s="73">
        <v>0</v>
      </c>
      <c r="P200" s="9">
        <f t="shared" si="51"/>
        <v>0</v>
      </c>
    </row>
    <row r="201" spans="1:16" ht="28.5">
      <c r="A201" s="29">
        <v>9</v>
      </c>
      <c r="B201" s="334"/>
      <c r="C201" s="117" t="s">
        <v>219</v>
      </c>
      <c r="D201" s="39" t="s">
        <v>554</v>
      </c>
      <c r="E201" s="31">
        <v>1.5</v>
      </c>
      <c r="F201" s="92">
        <v>1.5</v>
      </c>
      <c r="G201" s="31">
        <v>1</v>
      </c>
      <c r="H201" s="31">
        <v>10.5</v>
      </c>
      <c r="I201" s="73">
        <v>6720</v>
      </c>
      <c r="J201" s="4">
        <v>0</v>
      </c>
      <c r="K201" s="4">
        <v>0</v>
      </c>
      <c r="L201" s="6">
        <f t="shared" si="49"/>
        <v>0</v>
      </c>
      <c r="M201" s="73">
        <v>0</v>
      </c>
      <c r="N201" s="114">
        <v>0</v>
      </c>
      <c r="O201" s="73">
        <v>0</v>
      </c>
      <c r="P201" s="9">
        <f t="shared" si="51"/>
        <v>0</v>
      </c>
    </row>
    <row r="202" spans="1:16" ht="15.75">
      <c r="A202" s="29">
        <v>10</v>
      </c>
      <c r="B202" s="118" t="s">
        <v>706</v>
      </c>
      <c r="C202" s="116" t="s">
        <v>37</v>
      </c>
      <c r="D202" s="39" t="s">
        <v>554</v>
      </c>
      <c r="E202" s="31">
        <v>1.5</v>
      </c>
      <c r="F202" s="92">
        <v>1.5</v>
      </c>
      <c r="G202" s="31">
        <v>1</v>
      </c>
      <c r="H202" s="31">
        <v>9.3</v>
      </c>
      <c r="I202" s="73">
        <v>6720</v>
      </c>
      <c r="J202" s="4">
        <v>98</v>
      </c>
      <c r="K202" s="4">
        <v>6050</v>
      </c>
      <c r="L202" s="6">
        <v>592.9</v>
      </c>
      <c r="M202" s="73">
        <v>0</v>
      </c>
      <c r="N202" s="114">
        <v>0</v>
      </c>
      <c r="O202" s="73">
        <v>0</v>
      </c>
      <c r="P202" s="9">
        <v>0</v>
      </c>
    </row>
    <row r="203" spans="1:16" ht="15.75">
      <c r="A203" s="29">
        <v>11</v>
      </c>
      <c r="B203" s="118" t="s">
        <v>707</v>
      </c>
      <c r="C203" s="116" t="s">
        <v>217</v>
      </c>
      <c r="D203" s="39" t="s">
        <v>554</v>
      </c>
      <c r="E203" s="31">
        <v>1.5</v>
      </c>
      <c r="F203" s="92">
        <v>1.5</v>
      </c>
      <c r="G203" s="31">
        <v>1</v>
      </c>
      <c r="H203" s="31">
        <v>9.3</v>
      </c>
      <c r="I203" s="73">
        <v>6720</v>
      </c>
      <c r="J203" s="4">
        <v>0</v>
      </c>
      <c r="K203" s="4">
        <v>0</v>
      </c>
      <c r="L203" s="6">
        <f aca="true" t="shared" si="52" ref="L203:L207">J203*K203/1000</f>
        <v>0</v>
      </c>
      <c r="M203" s="73">
        <v>0</v>
      </c>
      <c r="N203" s="114">
        <v>0</v>
      </c>
      <c r="O203" s="73">
        <v>0</v>
      </c>
      <c r="P203" s="9">
        <f aca="true" t="shared" si="53" ref="P203:P207">+O203*M203/1000</f>
        <v>0</v>
      </c>
    </row>
    <row r="204" spans="1:16" ht="15.75">
      <c r="A204" s="29">
        <v>12</v>
      </c>
      <c r="B204" s="118" t="s">
        <v>708</v>
      </c>
      <c r="C204" s="116" t="s">
        <v>217</v>
      </c>
      <c r="D204" s="39" t="s">
        <v>554</v>
      </c>
      <c r="E204" s="31">
        <v>1.5</v>
      </c>
      <c r="F204" s="92">
        <v>1.5</v>
      </c>
      <c r="G204" s="31">
        <v>1</v>
      </c>
      <c r="H204" s="31">
        <v>9.3</v>
      </c>
      <c r="I204" s="73">
        <v>6720</v>
      </c>
      <c r="J204" s="4">
        <v>632</v>
      </c>
      <c r="K204" s="4">
        <v>6400</v>
      </c>
      <c r="L204" s="6">
        <v>4047</v>
      </c>
      <c r="M204" s="73">
        <v>0</v>
      </c>
      <c r="N204" s="114">
        <v>0</v>
      </c>
      <c r="O204" s="73">
        <v>0</v>
      </c>
      <c r="P204" s="9">
        <f t="shared" si="53"/>
        <v>0</v>
      </c>
    </row>
    <row r="205" spans="1:16" ht="15.75">
      <c r="A205" s="29">
        <v>13</v>
      </c>
      <c r="B205" s="118" t="s">
        <v>709</v>
      </c>
      <c r="C205" s="116" t="s">
        <v>217</v>
      </c>
      <c r="D205" s="39" t="s">
        <v>554</v>
      </c>
      <c r="E205" s="31">
        <v>1.5</v>
      </c>
      <c r="F205" s="92">
        <v>1.5</v>
      </c>
      <c r="G205" s="31">
        <v>1</v>
      </c>
      <c r="H205" s="31">
        <v>9.3</v>
      </c>
      <c r="I205" s="73">
        <v>6720</v>
      </c>
      <c r="J205" s="4">
        <v>312</v>
      </c>
      <c r="K205" s="4">
        <v>6400</v>
      </c>
      <c r="L205" s="6">
        <v>2012.269</v>
      </c>
      <c r="M205" s="73">
        <v>0</v>
      </c>
      <c r="N205" s="114">
        <v>0</v>
      </c>
      <c r="O205" s="73">
        <v>0</v>
      </c>
      <c r="P205" s="9">
        <v>0</v>
      </c>
    </row>
    <row r="206" spans="1:16" ht="15.75">
      <c r="A206" s="29">
        <v>14</v>
      </c>
      <c r="B206" s="118" t="s">
        <v>710</v>
      </c>
      <c r="C206" s="116" t="s">
        <v>217</v>
      </c>
      <c r="D206" s="39" t="s">
        <v>554</v>
      </c>
      <c r="E206" s="31">
        <v>1.5</v>
      </c>
      <c r="F206" s="92">
        <v>1.5</v>
      </c>
      <c r="G206" s="31">
        <v>1</v>
      </c>
      <c r="H206" s="31">
        <v>9.3</v>
      </c>
      <c r="I206" s="73">
        <v>6720</v>
      </c>
      <c r="J206" s="4">
        <v>0</v>
      </c>
      <c r="K206" s="4">
        <v>0</v>
      </c>
      <c r="L206" s="6">
        <f t="shared" si="52"/>
        <v>0</v>
      </c>
      <c r="M206" s="73">
        <v>3250</v>
      </c>
      <c r="N206" s="114">
        <v>11</v>
      </c>
      <c r="O206" s="73">
        <v>190</v>
      </c>
      <c r="P206" s="9">
        <v>615.8</v>
      </c>
    </row>
    <row r="207" spans="1:16" ht="15.75">
      <c r="A207" s="29">
        <v>15</v>
      </c>
      <c r="B207" s="118" t="s">
        <v>711</v>
      </c>
      <c r="C207" s="116" t="s">
        <v>217</v>
      </c>
      <c r="D207" s="39" t="s">
        <v>554</v>
      </c>
      <c r="E207" s="31">
        <v>1.5</v>
      </c>
      <c r="F207" s="92">
        <v>1.5</v>
      </c>
      <c r="G207" s="31">
        <v>1</v>
      </c>
      <c r="H207" s="31">
        <v>9.3</v>
      </c>
      <c r="I207" s="73">
        <v>6720</v>
      </c>
      <c r="J207" s="4">
        <v>0</v>
      </c>
      <c r="K207" s="4">
        <v>0</v>
      </c>
      <c r="L207" s="6">
        <f t="shared" si="52"/>
        <v>0</v>
      </c>
      <c r="M207" s="73">
        <v>3250</v>
      </c>
      <c r="N207" s="114">
        <v>11</v>
      </c>
      <c r="O207" s="73">
        <v>569</v>
      </c>
      <c r="P207" s="9">
        <f t="shared" si="53"/>
        <v>1849.25</v>
      </c>
    </row>
    <row r="208" spans="1:16" ht="15.75">
      <c r="A208" s="29">
        <v>16</v>
      </c>
      <c r="B208" s="118" t="s">
        <v>712</v>
      </c>
      <c r="C208" s="116" t="s">
        <v>217</v>
      </c>
      <c r="D208" s="39" t="s">
        <v>554</v>
      </c>
      <c r="E208" s="31">
        <v>1.5</v>
      </c>
      <c r="F208" s="92">
        <v>1.5</v>
      </c>
      <c r="G208" s="31">
        <v>1</v>
      </c>
      <c r="H208" s="31">
        <v>9.3</v>
      </c>
      <c r="I208" s="73">
        <v>6720</v>
      </c>
      <c r="J208" s="4">
        <v>0</v>
      </c>
      <c r="K208" s="4">
        <v>0</v>
      </c>
      <c r="L208" s="6">
        <v>0</v>
      </c>
      <c r="M208" s="73">
        <v>3250</v>
      </c>
      <c r="N208" s="114">
        <v>11</v>
      </c>
      <c r="O208" s="73">
        <v>659</v>
      </c>
      <c r="P208" s="9">
        <v>2141.75</v>
      </c>
    </row>
    <row r="209" spans="1:16" ht="15.75">
      <c r="A209" s="29">
        <v>17</v>
      </c>
      <c r="B209" s="118" t="s">
        <v>713</v>
      </c>
      <c r="C209" s="116" t="s">
        <v>217</v>
      </c>
      <c r="D209" s="39" t="s">
        <v>554</v>
      </c>
      <c r="E209" s="31">
        <v>1.5</v>
      </c>
      <c r="F209" s="92">
        <v>1.5</v>
      </c>
      <c r="G209" s="31">
        <v>1</v>
      </c>
      <c r="H209" s="31">
        <v>9.3</v>
      </c>
      <c r="I209" s="73">
        <v>6720</v>
      </c>
      <c r="J209" s="4">
        <v>0</v>
      </c>
      <c r="K209" s="4">
        <v>0</v>
      </c>
      <c r="L209" s="6">
        <v>0</v>
      </c>
      <c r="M209" s="73">
        <v>2800</v>
      </c>
      <c r="N209" s="114">
        <v>19</v>
      </c>
      <c r="O209" s="73">
        <v>1071.4</v>
      </c>
      <c r="P209" s="9">
        <v>2999.9200000000005</v>
      </c>
    </row>
    <row r="210" spans="1:16" ht="15.75">
      <c r="A210" s="29">
        <v>18</v>
      </c>
      <c r="B210" s="118" t="s">
        <v>228</v>
      </c>
      <c r="C210" s="116" t="s">
        <v>217</v>
      </c>
      <c r="D210" s="39" t="s">
        <v>554</v>
      </c>
      <c r="E210" s="31">
        <v>1.5</v>
      </c>
      <c r="F210" s="92">
        <v>1.5</v>
      </c>
      <c r="G210" s="31">
        <v>1</v>
      </c>
      <c r="H210" s="31">
        <v>9.3</v>
      </c>
      <c r="I210" s="73">
        <v>6720</v>
      </c>
      <c r="J210" s="4">
        <v>375.28</v>
      </c>
      <c r="K210" s="4">
        <v>7829.9</v>
      </c>
      <c r="L210" s="6">
        <f>J210*K210/1000</f>
        <v>2938.4048719999996</v>
      </c>
      <c r="M210" s="73">
        <v>0</v>
      </c>
      <c r="N210" s="114">
        <v>0</v>
      </c>
      <c r="O210" s="73">
        <v>0</v>
      </c>
      <c r="P210" s="9">
        <f>+O210*M210/1000</f>
        <v>0</v>
      </c>
    </row>
    <row r="211" spans="1:16" ht="15.75">
      <c r="A211" s="29">
        <v>19</v>
      </c>
      <c r="B211" s="118" t="s">
        <v>714</v>
      </c>
      <c r="C211" s="116" t="s">
        <v>217</v>
      </c>
      <c r="D211" s="39" t="s">
        <v>554</v>
      </c>
      <c r="E211" s="31">
        <v>1.5</v>
      </c>
      <c r="F211" s="92">
        <v>1.5</v>
      </c>
      <c r="G211" s="31">
        <v>1</v>
      </c>
      <c r="H211" s="31">
        <v>9.3</v>
      </c>
      <c r="I211" s="73">
        <v>6720</v>
      </c>
      <c r="J211" s="4">
        <v>0</v>
      </c>
      <c r="K211" s="4">
        <v>0</v>
      </c>
      <c r="L211" s="6">
        <f aca="true" t="shared" si="54" ref="L211:L220">J211*K211/1000</f>
        <v>0</v>
      </c>
      <c r="M211" s="73">
        <v>0</v>
      </c>
      <c r="N211" s="114">
        <v>0</v>
      </c>
      <c r="O211" s="73">
        <v>0</v>
      </c>
      <c r="P211" s="9">
        <f aca="true" t="shared" si="55" ref="P211:P218">+O211*M211/1000</f>
        <v>0</v>
      </c>
    </row>
    <row r="212" spans="1:16" ht="15.75">
      <c r="A212" s="29">
        <v>20</v>
      </c>
      <c r="B212" s="118" t="s">
        <v>715</v>
      </c>
      <c r="C212" s="112" t="s">
        <v>27</v>
      </c>
      <c r="D212" s="39" t="s">
        <v>554</v>
      </c>
      <c r="E212" s="31">
        <v>1.5</v>
      </c>
      <c r="F212" s="92">
        <v>1.5</v>
      </c>
      <c r="G212" s="31">
        <v>1</v>
      </c>
      <c r="H212" s="31">
        <v>9.5</v>
      </c>
      <c r="I212" s="73">
        <v>6720</v>
      </c>
      <c r="J212" s="4">
        <v>250</v>
      </c>
      <c r="K212" s="4">
        <v>6000</v>
      </c>
      <c r="L212" s="6">
        <f t="shared" si="54"/>
        <v>1500</v>
      </c>
      <c r="M212" s="73">
        <v>2600</v>
      </c>
      <c r="N212" s="114">
        <v>13</v>
      </c>
      <c r="O212" s="73">
        <v>713</v>
      </c>
      <c r="P212" s="9">
        <f>+O212*M212/1000</f>
        <v>1853.8</v>
      </c>
    </row>
    <row r="213" spans="1:16" ht="15.75">
      <c r="A213" s="29">
        <v>21</v>
      </c>
      <c r="B213" s="118" t="s">
        <v>716</v>
      </c>
      <c r="C213" s="119" t="s">
        <v>217</v>
      </c>
      <c r="D213" s="39" t="s">
        <v>554</v>
      </c>
      <c r="E213" s="31">
        <v>1.5</v>
      </c>
      <c r="F213" s="92">
        <v>1.5</v>
      </c>
      <c r="G213" s="31">
        <v>1</v>
      </c>
      <c r="H213" s="31">
        <v>9.3</v>
      </c>
      <c r="I213" s="73">
        <v>6720</v>
      </c>
      <c r="J213" s="4">
        <v>0</v>
      </c>
      <c r="K213" s="4">
        <v>0</v>
      </c>
      <c r="L213" s="6">
        <v>0</v>
      </c>
      <c r="M213" s="73">
        <v>3250</v>
      </c>
      <c r="N213" s="114">
        <v>11</v>
      </c>
      <c r="O213" s="73">
        <v>135</v>
      </c>
      <c r="P213" s="9">
        <v>438.75</v>
      </c>
    </row>
    <row r="214" spans="1:16" ht="15.75">
      <c r="A214" s="29">
        <v>22</v>
      </c>
      <c r="B214" s="118" t="s">
        <v>717</v>
      </c>
      <c r="C214" s="116" t="s">
        <v>217</v>
      </c>
      <c r="D214" s="39" t="s">
        <v>554</v>
      </c>
      <c r="E214" s="31">
        <v>1.5</v>
      </c>
      <c r="F214" s="92">
        <v>1.5</v>
      </c>
      <c r="G214" s="31">
        <v>1</v>
      </c>
      <c r="H214" s="31">
        <v>9.3</v>
      </c>
      <c r="I214" s="73">
        <v>6720</v>
      </c>
      <c r="J214" s="4">
        <v>619</v>
      </c>
      <c r="K214" s="4">
        <v>7000</v>
      </c>
      <c r="L214" s="6">
        <f t="shared" si="54"/>
        <v>4333</v>
      </c>
      <c r="M214" s="73">
        <v>2500</v>
      </c>
      <c r="N214" s="114">
        <v>11</v>
      </c>
      <c r="O214" s="73">
        <v>0</v>
      </c>
      <c r="P214" s="9">
        <f t="shared" si="55"/>
        <v>0</v>
      </c>
    </row>
    <row r="215" spans="1:16" ht="15.75">
      <c r="A215" s="29">
        <v>23</v>
      </c>
      <c r="B215" s="118" t="s">
        <v>718</v>
      </c>
      <c r="C215" s="112" t="s">
        <v>27</v>
      </c>
      <c r="D215" s="39" t="s">
        <v>554</v>
      </c>
      <c r="E215" s="31">
        <v>1.5</v>
      </c>
      <c r="F215" s="92">
        <v>1.5</v>
      </c>
      <c r="G215" s="31">
        <v>1</v>
      </c>
      <c r="H215" s="31">
        <v>9.5</v>
      </c>
      <c r="I215" s="73">
        <v>6720</v>
      </c>
      <c r="J215" s="4">
        <v>385</v>
      </c>
      <c r="K215" s="4">
        <v>7800</v>
      </c>
      <c r="L215" s="6">
        <v>2999.2</v>
      </c>
      <c r="M215" s="73">
        <v>0</v>
      </c>
      <c r="N215" s="114">
        <v>0</v>
      </c>
      <c r="O215" s="73">
        <v>0</v>
      </c>
      <c r="P215" s="9">
        <f t="shared" si="55"/>
        <v>0</v>
      </c>
    </row>
    <row r="216" spans="1:16" ht="15.75">
      <c r="A216" s="29">
        <v>24</v>
      </c>
      <c r="B216" s="118" t="s">
        <v>719</v>
      </c>
      <c r="C216" s="112" t="s">
        <v>235</v>
      </c>
      <c r="D216" s="39" t="s">
        <v>554</v>
      </c>
      <c r="E216" s="31">
        <v>1.5</v>
      </c>
      <c r="F216" s="92">
        <v>1.5</v>
      </c>
      <c r="G216" s="31">
        <v>1</v>
      </c>
      <c r="H216" s="31">
        <v>7.7</v>
      </c>
      <c r="I216" s="73">
        <v>6720</v>
      </c>
      <c r="J216" s="4">
        <v>503</v>
      </c>
      <c r="K216" s="4">
        <v>7800</v>
      </c>
      <c r="L216" s="6">
        <v>3923.4</v>
      </c>
      <c r="M216" s="73">
        <v>0</v>
      </c>
      <c r="N216" s="114">
        <v>0</v>
      </c>
      <c r="O216" s="73">
        <v>0</v>
      </c>
      <c r="P216" s="9">
        <f t="shared" si="55"/>
        <v>0</v>
      </c>
    </row>
    <row r="217" spans="1:16" ht="15.75">
      <c r="A217" s="29">
        <v>25</v>
      </c>
      <c r="B217" s="118" t="s">
        <v>720</v>
      </c>
      <c r="C217" s="119" t="s">
        <v>217</v>
      </c>
      <c r="D217" s="39" t="s">
        <v>554</v>
      </c>
      <c r="E217" s="31">
        <v>1.5</v>
      </c>
      <c r="F217" s="92">
        <v>1.5</v>
      </c>
      <c r="G217" s="31">
        <v>1</v>
      </c>
      <c r="H217" s="31">
        <v>9.3</v>
      </c>
      <c r="I217" s="73">
        <v>6720</v>
      </c>
      <c r="J217" s="4">
        <v>0</v>
      </c>
      <c r="K217" s="4">
        <v>0</v>
      </c>
      <c r="L217" s="6">
        <f aca="true" t="shared" si="56" ref="L217">J217*K217/1000</f>
        <v>0</v>
      </c>
      <c r="M217" s="73">
        <v>3250</v>
      </c>
      <c r="N217" s="114">
        <v>11</v>
      </c>
      <c r="O217" s="73">
        <v>741</v>
      </c>
      <c r="P217" s="9">
        <f t="shared" si="55"/>
        <v>2408.25</v>
      </c>
    </row>
    <row r="218" spans="1:16" ht="15.75">
      <c r="A218" s="29">
        <v>26</v>
      </c>
      <c r="B218" s="118" t="s">
        <v>721</v>
      </c>
      <c r="C218" s="119" t="s">
        <v>217</v>
      </c>
      <c r="D218" s="39" t="s">
        <v>554</v>
      </c>
      <c r="E218" s="31">
        <v>1.5</v>
      </c>
      <c r="F218" s="92">
        <v>1.5</v>
      </c>
      <c r="G218" s="31">
        <v>1</v>
      </c>
      <c r="H218" s="31">
        <v>9.3</v>
      </c>
      <c r="I218" s="73">
        <v>6720</v>
      </c>
      <c r="J218" s="4">
        <v>0</v>
      </c>
      <c r="K218" s="4">
        <v>0</v>
      </c>
      <c r="L218" s="6">
        <f t="shared" si="54"/>
        <v>0</v>
      </c>
      <c r="M218" s="73">
        <v>3250</v>
      </c>
      <c r="N218" s="114">
        <v>8</v>
      </c>
      <c r="O218" s="73">
        <v>583</v>
      </c>
      <c r="P218" s="9">
        <f t="shared" si="55"/>
        <v>1894.75</v>
      </c>
    </row>
    <row r="219" spans="1:16" ht="15.75">
      <c r="A219" s="29">
        <v>27</v>
      </c>
      <c r="B219" s="118" t="s">
        <v>722</v>
      </c>
      <c r="C219" s="112" t="s">
        <v>27</v>
      </c>
      <c r="D219" s="39" t="s">
        <v>554</v>
      </c>
      <c r="E219" s="31">
        <v>1.5</v>
      </c>
      <c r="F219" s="92">
        <v>1.5</v>
      </c>
      <c r="G219" s="31">
        <v>1</v>
      </c>
      <c r="H219" s="31">
        <v>9.3</v>
      </c>
      <c r="I219" s="73">
        <v>6720</v>
      </c>
      <c r="J219" s="4">
        <v>0</v>
      </c>
      <c r="K219" s="4">
        <v>0</v>
      </c>
      <c r="L219" s="6">
        <v>0</v>
      </c>
      <c r="M219" s="73">
        <v>3250</v>
      </c>
      <c r="N219" s="114">
        <v>11</v>
      </c>
      <c r="O219" s="73">
        <v>1269</v>
      </c>
      <c r="P219" s="9">
        <v>4124.3</v>
      </c>
    </row>
    <row r="220" spans="1:16" ht="16.5" thickBot="1">
      <c r="A220" s="29">
        <v>28</v>
      </c>
      <c r="B220" s="120" t="s">
        <v>723</v>
      </c>
      <c r="C220" s="121" t="s">
        <v>217</v>
      </c>
      <c r="D220" s="75" t="s">
        <v>554</v>
      </c>
      <c r="E220" s="76">
        <v>1.5</v>
      </c>
      <c r="F220" s="122">
        <v>1.5</v>
      </c>
      <c r="G220" s="76">
        <v>1</v>
      </c>
      <c r="H220" s="76">
        <v>9.3</v>
      </c>
      <c r="I220" s="77">
        <v>6720</v>
      </c>
      <c r="J220" s="4">
        <v>0</v>
      </c>
      <c r="K220" s="4">
        <v>0</v>
      </c>
      <c r="L220" s="78">
        <f t="shared" si="54"/>
        <v>0</v>
      </c>
      <c r="M220" s="77">
        <v>2600</v>
      </c>
      <c r="N220" s="123">
        <v>11</v>
      </c>
      <c r="O220" s="77">
        <v>844</v>
      </c>
      <c r="P220" s="81">
        <v>2298.4</v>
      </c>
    </row>
    <row r="221" spans="1:16" ht="15.75" thickBot="1">
      <c r="A221" s="301" t="s">
        <v>240</v>
      </c>
      <c r="B221" s="302"/>
      <c r="C221" s="14" t="s">
        <v>3</v>
      </c>
      <c r="D221" s="14" t="s">
        <v>20</v>
      </c>
      <c r="E221" s="14" t="s">
        <v>20</v>
      </c>
      <c r="F221" s="14" t="s">
        <v>20</v>
      </c>
      <c r="G221" s="14">
        <f>+SUM(G222:G244)</f>
        <v>23</v>
      </c>
      <c r="H221" s="14" t="s">
        <v>20</v>
      </c>
      <c r="I221" s="18">
        <f aca="true" t="shared" si="57" ref="I221:N221">SUM(I222:I244)</f>
        <v>159505</v>
      </c>
      <c r="J221" s="18">
        <f t="shared" si="57"/>
        <v>2089.6899999999996</v>
      </c>
      <c r="K221" s="18">
        <f t="shared" si="57"/>
        <v>24464</v>
      </c>
      <c r="L221" s="18">
        <f t="shared" si="57"/>
        <v>17569.14896</v>
      </c>
      <c r="M221" s="18">
        <f t="shared" si="57"/>
        <v>71500</v>
      </c>
      <c r="N221" s="18">
        <f t="shared" si="57"/>
        <v>187.10000000000002</v>
      </c>
      <c r="O221" s="18">
        <f>+SUM(O222:O244)</f>
        <v>5760.5</v>
      </c>
      <c r="P221" s="20">
        <f>+SUM(P222:P244)</f>
        <v>18721.625</v>
      </c>
    </row>
    <row r="222" spans="1:16" ht="15">
      <c r="A222" s="307">
        <v>1</v>
      </c>
      <c r="B222" s="326" t="s">
        <v>724</v>
      </c>
      <c r="C222" s="86" t="s">
        <v>24</v>
      </c>
      <c r="D222" s="47" t="s">
        <v>556</v>
      </c>
      <c r="E222" s="47">
        <v>1.5</v>
      </c>
      <c r="F222" s="86">
        <v>2.4</v>
      </c>
      <c r="G222" s="47">
        <v>1</v>
      </c>
      <c r="H222" s="47">
        <v>12.5</v>
      </c>
      <c r="I222" s="124">
        <f>27740/12*3</f>
        <v>6935</v>
      </c>
      <c r="J222" s="125">
        <v>920</v>
      </c>
      <c r="K222" s="124">
        <v>10200</v>
      </c>
      <c r="L222" s="126">
        <f aca="true" t="shared" si="58" ref="L222:L240">J222*K222/1000</f>
        <v>9384</v>
      </c>
      <c r="M222" s="127">
        <v>0</v>
      </c>
      <c r="N222" s="127">
        <v>0</v>
      </c>
      <c r="O222" s="124">
        <v>0</v>
      </c>
      <c r="P222" s="128">
        <f>+O222*M222/1000</f>
        <v>0</v>
      </c>
    </row>
    <row r="223" spans="1:16" ht="15">
      <c r="A223" s="325"/>
      <c r="B223" s="327"/>
      <c r="C223" s="106" t="s">
        <v>27</v>
      </c>
      <c r="D223" s="39" t="s">
        <v>554</v>
      </c>
      <c r="E223" s="31">
        <v>1.5</v>
      </c>
      <c r="F223" s="106">
        <v>1.8</v>
      </c>
      <c r="G223" s="31">
        <v>1</v>
      </c>
      <c r="H223" s="31">
        <v>11.3</v>
      </c>
      <c r="I223" s="124">
        <f aca="true" t="shared" si="59" ref="I223:I244">27740/12*3</f>
        <v>6935</v>
      </c>
      <c r="J223" s="125">
        <v>0</v>
      </c>
      <c r="K223" s="34">
        <v>0</v>
      </c>
      <c r="L223" s="32">
        <f t="shared" si="58"/>
        <v>0</v>
      </c>
      <c r="M223" s="33">
        <v>3250</v>
      </c>
      <c r="N223" s="31">
        <v>11.3</v>
      </c>
      <c r="O223" s="125">
        <f aca="true" t="shared" si="60" ref="O223:O244">N223/100*M223</f>
        <v>367.25</v>
      </c>
      <c r="P223" s="35">
        <f>+O223*M223/1000</f>
        <v>1193.5625</v>
      </c>
    </row>
    <row r="224" spans="1:16" ht="15">
      <c r="A224" s="325"/>
      <c r="B224" s="327"/>
      <c r="C224" s="36" t="s">
        <v>42</v>
      </c>
      <c r="D224" s="39" t="s">
        <v>554</v>
      </c>
      <c r="E224" s="31">
        <v>1.5</v>
      </c>
      <c r="F224" s="106">
        <v>1.5</v>
      </c>
      <c r="G224" s="31">
        <v>1</v>
      </c>
      <c r="H224" s="31">
        <v>8</v>
      </c>
      <c r="I224" s="124">
        <f t="shared" si="59"/>
        <v>6935</v>
      </c>
      <c r="J224" s="125">
        <v>0</v>
      </c>
      <c r="K224" s="34">
        <v>0</v>
      </c>
      <c r="L224" s="32">
        <f t="shared" si="58"/>
        <v>0</v>
      </c>
      <c r="M224" s="33">
        <v>3250</v>
      </c>
      <c r="N224" s="31">
        <v>8</v>
      </c>
      <c r="O224" s="125">
        <f t="shared" si="60"/>
        <v>260</v>
      </c>
      <c r="P224" s="35">
        <f aca="true" t="shared" si="61" ref="P224:P240">+O224*M224/1000</f>
        <v>845</v>
      </c>
    </row>
    <row r="225" spans="1:16" ht="15">
      <c r="A225" s="29">
        <f>+A222+1</f>
        <v>2</v>
      </c>
      <c r="B225" s="106" t="s">
        <v>725</v>
      </c>
      <c r="C225" s="36" t="s">
        <v>42</v>
      </c>
      <c r="D225" s="39" t="s">
        <v>554</v>
      </c>
      <c r="E225" s="36">
        <v>1.5</v>
      </c>
      <c r="F225" s="106">
        <v>1.5</v>
      </c>
      <c r="G225" s="36">
        <v>1</v>
      </c>
      <c r="H225" s="31">
        <v>8</v>
      </c>
      <c r="I225" s="124">
        <f t="shared" si="59"/>
        <v>6935</v>
      </c>
      <c r="J225" s="125">
        <v>0</v>
      </c>
      <c r="K225" s="34">
        <v>0</v>
      </c>
      <c r="L225" s="32">
        <f t="shared" si="58"/>
        <v>0</v>
      </c>
      <c r="M225" s="33">
        <v>3250</v>
      </c>
      <c r="N225" s="31">
        <v>8</v>
      </c>
      <c r="O225" s="125">
        <f t="shared" si="60"/>
        <v>260</v>
      </c>
      <c r="P225" s="35">
        <f t="shared" si="61"/>
        <v>845</v>
      </c>
    </row>
    <row r="226" spans="1:16" ht="15">
      <c r="A226" s="29">
        <f>+A225+1</f>
        <v>3</v>
      </c>
      <c r="B226" s="106" t="s">
        <v>726</v>
      </c>
      <c r="C226" s="106" t="s">
        <v>27</v>
      </c>
      <c r="D226" s="39" t="s">
        <v>554</v>
      </c>
      <c r="E226" s="36">
        <v>1.5</v>
      </c>
      <c r="F226" s="106">
        <v>1.8</v>
      </c>
      <c r="G226" s="36">
        <v>1</v>
      </c>
      <c r="H226" s="31">
        <v>12.5</v>
      </c>
      <c r="I226" s="124">
        <f t="shared" si="59"/>
        <v>6935</v>
      </c>
      <c r="J226" s="125">
        <v>0</v>
      </c>
      <c r="K226" s="34">
        <v>0</v>
      </c>
      <c r="L226" s="32">
        <f t="shared" si="58"/>
        <v>0</v>
      </c>
      <c r="M226" s="33">
        <v>3250</v>
      </c>
      <c r="N226" s="33">
        <v>12.5</v>
      </c>
      <c r="O226" s="125">
        <v>766</v>
      </c>
      <c r="P226" s="35">
        <f t="shared" si="61"/>
        <v>2489.5</v>
      </c>
    </row>
    <row r="227" spans="1:16" ht="15">
      <c r="A227" s="29">
        <f aca="true" t="shared" si="62" ref="A227:A244">+A226+1</f>
        <v>4</v>
      </c>
      <c r="B227" s="106" t="s">
        <v>727</v>
      </c>
      <c r="C227" s="106" t="s">
        <v>217</v>
      </c>
      <c r="D227" s="39" t="s">
        <v>554</v>
      </c>
      <c r="E227" s="36">
        <v>1.5</v>
      </c>
      <c r="F227" s="106">
        <v>1.5</v>
      </c>
      <c r="G227" s="36">
        <v>1</v>
      </c>
      <c r="H227" s="31">
        <v>8</v>
      </c>
      <c r="I227" s="124">
        <f t="shared" si="59"/>
        <v>6935</v>
      </c>
      <c r="J227" s="125">
        <v>0</v>
      </c>
      <c r="K227" s="34">
        <v>0</v>
      </c>
      <c r="L227" s="32">
        <f t="shared" si="58"/>
        <v>0</v>
      </c>
      <c r="M227" s="33">
        <v>3250</v>
      </c>
      <c r="N227" s="31">
        <v>8</v>
      </c>
      <c r="O227" s="125">
        <f t="shared" si="60"/>
        <v>260</v>
      </c>
      <c r="P227" s="35">
        <f t="shared" si="61"/>
        <v>845</v>
      </c>
    </row>
    <row r="228" spans="1:16" ht="15">
      <c r="A228" s="29">
        <f t="shared" si="62"/>
        <v>5</v>
      </c>
      <c r="B228" s="106" t="s">
        <v>728</v>
      </c>
      <c r="C228" s="106" t="s">
        <v>217</v>
      </c>
      <c r="D228" s="39" t="s">
        <v>554</v>
      </c>
      <c r="E228" s="36">
        <v>1.5</v>
      </c>
      <c r="F228" s="106">
        <v>1.5</v>
      </c>
      <c r="G228" s="36">
        <v>1</v>
      </c>
      <c r="H228" s="31">
        <v>8</v>
      </c>
      <c r="I228" s="124">
        <f t="shared" si="59"/>
        <v>6935</v>
      </c>
      <c r="J228" s="125">
        <v>0</v>
      </c>
      <c r="K228" s="34">
        <v>0</v>
      </c>
      <c r="L228" s="32">
        <f t="shared" si="58"/>
        <v>0</v>
      </c>
      <c r="M228" s="33">
        <v>3250</v>
      </c>
      <c r="N228" s="31">
        <v>8</v>
      </c>
      <c r="O228" s="125">
        <f t="shared" si="60"/>
        <v>260</v>
      </c>
      <c r="P228" s="35">
        <f t="shared" si="61"/>
        <v>845</v>
      </c>
    </row>
    <row r="229" spans="1:16" ht="15">
      <c r="A229" s="29">
        <f t="shared" si="62"/>
        <v>6</v>
      </c>
      <c r="B229" s="106" t="s">
        <v>729</v>
      </c>
      <c r="C229" s="106" t="s">
        <v>217</v>
      </c>
      <c r="D229" s="39" t="s">
        <v>554</v>
      </c>
      <c r="E229" s="36">
        <v>1.5</v>
      </c>
      <c r="F229" s="106">
        <v>1.5</v>
      </c>
      <c r="G229" s="36">
        <v>1</v>
      </c>
      <c r="H229" s="31">
        <v>8</v>
      </c>
      <c r="I229" s="124">
        <f t="shared" si="59"/>
        <v>6935</v>
      </c>
      <c r="J229" s="125">
        <v>0</v>
      </c>
      <c r="K229" s="34">
        <v>0</v>
      </c>
      <c r="L229" s="32">
        <f t="shared" si="58"/>
        <v>0</v>
      </c>
      <c r="M229" s="33">
        <v>3250</v>
      </c>
      <c r="N229" s="31">
        <v>8</v>
      </c>
      <c r="O229" s="125">
        <f t="shared" si="60"/>
        <v>260</v>
      </c>
      <c r="P229" s="35">
        <f t="shared" si="61"/>
        <v>845</v>
      </c>
    </row>
    <row r="230" spans="1:16" ht="15">
      <c r="A230" s="29">
        <f t="shared" si="62"/>
        <v>7</v>
      </c>
      <c r="B230" s="106" t="s">
        <v>730</v>
      </c>
      <c r="C230" s="106" t="s">
        <v>217</v>
      </c>
      <c r="D230" s="39" t="s">
        <v>554</v>
      </c>
      <c r="E230" s="36">
        <v>1.5</v>
      </c>
      <c r="F230" s="106">
        <v>1.5</v>
      </c>
      <c r="G230" s="36">
        <v>1</v>
      </c>
      <c r="H230" s="31">
        <v>8</v>
      </c>
      <c r="I230" s="124">
        <f t="shared" si="59"/>
        <v>6935</v>
      </c>
      <c r="J230" s="125">
        <v>0</v>
      </c>
      <c r="K230" s="34">
        <v>0</v>
      </c>
      <c r="L230" s="32">
        <f t="shared" si="58"/>
        <v>0</v>
      </c>
      <c r="M230" s="33">
        <v>3250</v>
      </c>
      <c r="N230" s="31">
        <v>8</v>
      </c>
      <c r="O230" s="125">
        <f t="shared" si="60"/>
        <v>260</v>
      </c>
      <c r="P230" s="35">
        <f t="shared" si="61"/>
        <v>845</v>
      </c>
    </row>
    <row r="231" spans="1:16" ht="15">
      <c r="A231" s="29">
        <f t="shared" si="62"/>
        <v>8</v>
      </c>
      <c r="B231" s="106" t="s">
        <v>731</v>
      </c>
      <c r="C231" s="106" t="s">
        <v>217</v>
      </c>
      <c r="D231" s="39" t="s">
        <v>554</v>
      </c>
      <c r="E231" s="36">
        <v>1.5</v>
      </c>
      <c r="F231" s="106">
        <v>1.5</v>
      </c>
      <c r="G231" s="36">
        <v>1</v>
      </c>
      <c r="H231" s="31">
        <v>8</v>
      </c>
      <c r="I231" s="124">
        <f t="shared" si="59"/>
        <v>6935</v>
      </c>
      <c r="J231" s="125">
        <v>0</v>
      </c>
      <c r="K231" s="34">
        <v>0</v>
      </c>
      <c r="L231" s="32">
        <f t="shared" si="58"/>
        <v>0</v>
      </c>
      <c r="M231" s="33">
        <v>3250</v>
      </c>
      <c r="N231" s="31">
        <v>8</v>
      </c>
      <c r="O231" s="125">
        <f t="shared" si="60"/>
        <v>260</v>
      </c>
      <c r="P231" s="35">
        <f t="shared" si="61"/>
        <v>845</v>
      </c>
    </row>
    <row r="232" spans="1:16" ht="15">
      <c r="A232" s="29">
        <f t="shared" si="62"/>
        <v>9</v>
      </c>
      <c r="B232" s="106" t="s">
        <v>732</v>
      </c>
      <c r="C232" s="106" t="s">
        <v>217</v>
      </c>
      <c r="D232" s="39" t="s">
        <v>554</v>
      </c>
      <c r="E232" s="36">
        <v>1.5</v>
      </c>
      <c r="F232" s="106">
        <v>1.5</v>
      </c>
      <c r="G232" s="36">
        <v>1</v>
      </c>
      <c r="H232" s="31">
        <v>8</v>
      </c>
      <c r="I232" s="124">
        <f t="shared" si="59"/>
        <v>6935</v>
      </c>
      <c r="J232" s="125">
        <v>0</v>
      </c>
      <c r="K232" s="34">
        <v>0</v>
      </c>
      <c r="L232" s="32">
        <f t="shared" si="58"/>
        <v>0</v>
      </c>
      <c r="M232" s="33">
        <v>3250</v>
      </c>
      <c r="N232" s="31">
        <v>8</v>
      </c>
      <c r="O232" s="125">
        <f t="shared" si="60"/>
        <v>260</v>
      </c>
      <c r="P232" s="35">
        <f t="shared" si="61"/>
        <v>845</v>
      </c>
    </row>
    <row r="233" spans="1:16" ht="15">
      <c r="A233" s="29">
        <f t="shared" si="62"/>
        <v>10</v>
      </c>
      <c r="B233" s="106" t="s">
        <v>733</v>
      </c>
      <c r="C233" s="106" t="s">
        <v>194</v>
      </c>
      <c r="D233" s="39" t="s">
        <v>554</v>
      </c>
      <c r="E233" s="36">
        <v>1.5</v>
      </c>
      <c r="F233" s="106">
        <v>1.5</v>
      </c>
      <c r="G233" s="36">
        <v>1</v>
      </c>
      <c r="H233" s="31">
        <v>8</v>
      </c>
      <c r="I233" s="124">
        <f t="shared" si="59"/>
        <v>6935</v>
      </c>
      <c r="J233" s="125">
        <v>0</v>
      </c>
      <c r="K233" s="34">
        <v>0</v>
      </c>
      <c r="L233" s="32">
        <f t="shared" si="58"/>
        <v>0</v>
      </c>
      <c r="M233" s="33">
        <v>3250</v>
      </c>
      <c r="N233" s="31">
        <v>8</v>
      </c>
      <c r="O233" s="125">
        <f t="shared" si="60"/>
        <v>260</v>
      </c>
      <c r="P233" s="35">
        <f t="shared" si="61"/>
        <v>845</v>
      </c>
    </row>
    <row r="234" spans="1:16" ht="15">
      <c r="A234" s="29">
        <f t="shared" si="62"/>
        <v>11</v>
      </c>
      <c r="B234" s="106" t="s">
        <v>734</v>
      </c>
      <c r="C234" s="106" t="s">
        <v>217</v>
      </c>
      <c r="D234" s="39" t="s">
        <v>554</v>
      </c>
      <c r="E234" s="36">
        <v>1.5</v>
      </c>
      <c r="F234" s="106">
        <v>1.5</v>
      </c>
      <c r="G234" s="36">
        <v>1</v>
      </c>
      <c r="H234" s="31">
        <v>0</v>
      </c>
      <c r="I234" s="124">
        <f t="shared" si="59"/>
        <v>6935</v>
      </c>
      <c r="J234" s="125">
        <v>0</v>
      </c>
      <c r="K234" s="34">
        <v>0</v>
      </c>
      <c r="L234" s="32">
        <f t="shared" si="58"/>
        <v>0</v>
      </c>
      <c r="M234" s="33">
        <v>3250</v>
      </c>
      <c r="N234" s="31">
        <v>8</v>
      </c>
      <c r="O234" s="125">
        <v>0</v>
      </c>
      <c r="P234" s="35">
        <f t="shared" si="61"/>
        <v>0</v>
      </c>
    </row>
    <row r="235" spans="1:16" ht="15">
      <c r="A235" s="29">
        <f t="shared" si="62"/>
        <v>12</v>
      </c>
      <c r="B235" s="106" t="s">
        <v>735</v>
      </c>
      <c r="C235" s="106" t="s">
        <v>217</v>
      </c>
      <c r="D235" s="39" t="s">
        <v>554</v>
      </c>
      <c r="E235" s="36">
        <v>1.5</v>
      </c>
      <c r="F235" s="106">
        <v>1.5</v>
      </c>
      <c r="G235" s="36">
        <v>1</v>
      </c>
      <c r="H235" s="31">
        <v>8</v>
      </c>
      <c r="I235" s="124">
        <f t="shared" si="59"/>
        <v>6935</v>
      </c>
      <c r="J235" s="125">
        <v>0</v>
      </c>
      <c r="K235" s="34">
        <v>0</v>
      </c>
      <c r="L235" s="32">
        <f>J235*K235/1000</f>
        <v>0</v>
      </c>
      <c r="M235" s="33">
        <v>3250</v>
      </c>
      <c r="N235" s="31">
        <v>8</v>
      </c>
      <c r="O235" s="125">
        <v>200</v>
      </c>
      <c r="P235" s="35">
        <f>+O235*M235/1000</f>
        <v>650</v>
      </c>
    </row>
    <row r="236" spans="1:16" ht="15">
      <c r="A236" s="29">
        <f t="shared" si="62"/>
        <v>13</v>
      </c>
      <c r="B236" s="106" t="s">
        <v>736</v>
      </c>
      <c r="C236" s="106" t="s">
        <v>217</v>
      </c>
      <c r="D236" s="39" t="s">
        <v>554</v>
      </c>
      <c r="E236" s="36">
        <v>1.5</v>
      </c>
      <c r="F236" s="106">
        <v>1.5</v>
      </c>
      <c r="G236" s="36">
        <v>1</v>
      </c>
      <c r="H236" s="31">
        <v>8</v>
      </c>
      <c r="I236" s="124">
        <v>6935</v>
      </c>
      <c r="J236" s="125">
        <v>626.89</v>
      </c>
      <c r="K236" s="34">
        <v>5264</v>
      </c>
      <c r="L236" s="32">
        <f t="shared" si="58"/>
        <v>3299.94896</v>
      </c>
      <c r="M236" s="33">
        <v>3250</v>
      </c>
      <c r="N236" s="31">
        <v>8</v>
      </c>
      <c r="O236" s="125">
        <v>200</v>
      </c>
      <c r="P236" s="35">
        <f t="shared" si="61"/>
        <v>650</v>
      </c>
    </row>
    <row r="237" spans="1:16" ht="15">
      <c r="A237" s="325">
        <f t="shared" si="62"/>
        <v>14</v>
      </c>
      <c r="B237" s="327" t="s">
        <v>737</v>
      </c>
      <c r="C237" s="106" t="s">
        <v>217</v>
      </c>
      <c r="D237" s="39" t="s">
        <v>554</v>
      </c>
      <c r="E237" s="36">
        <v>1.5</v>
      </c>
      <c r="F237" s="106">
        <v>1.5</v>
      </c>
      <c r="G237" s="36">
        <v>1</v>
      </c>
      <c r="H237" s="31">
        <v>8</v>
      </c>
      <c r="I237" s="124">
        <f t="shared" si="59"/>
        <v>6935</v>
      </c>
      <c r="J237" s="125">
        <v>0</v>
      </c>
      <c r="K237" s="34">
        <v>0</v>
      </c>
      <c r="L237" s="32">
        <f t="shared" si="58"/>
        <v>0</v>
      </c>
      <c r="M237" s="33">
        <v>3250</v>
      </c>
      <c r="N237" s="31">
        <v>8</v>
      </c>
      <c r="O237" s="125">
        <f t="shared" si="60"/>
        <v>260</v>
      </c>
      <c r="P237" s="35">
        <f t="shared" si="61"/>
        <v>845</v>
      </c>
    </row>
    <row r="238" spans="1:16" ht="15">
      <c r="A238" s="325"/>
      <c r="B238" s="327"/>
      <c r="C238" s="106" t="s">
        <v>194</v>
      </c>
      <c r="D238" s="39" t="s">
        <v>554</v>
      </c>
      <c r="E238" s="36">
        <v>0</v>
      </c>
      <c r="F238" s="106">
        <v>1.5</v>
      </c>
      <c r="G238" s="36">
        <v>1</v>
      </c>
      <c r="H238" s="31">
        <v>8</v>
      </c>
      <c r="I238" s="124">
        <f t="shared" si="59"/>
        <v>6935</v>
      </c>
      <c r="J238" s="125">
        <v>0</v>
      </c>
      <c r="K238" s="34">
        <v>0</v>
      </c>
      <c r="L238" s="32">
        <f t="shared" si="58"/>
        <v>0</v>
      </c>
      <c r="M238" s="33">
        <v>3250</v>
      </c>
      <c r="N238" s="31">
        <v>8</v>
      </c>
      <c r="O238" s="125">
        <f t="shared" si="60"/>
        <v>260</v>
      </c>
      <c r="P238" s="35">
        <f t="shared" si="61"/>
        <v>845</v>
      </c>
    </row>
    <row r="239" spans="1:16" ht="15">
      <c r="A239" s="29">
        <v>15</v>
      </c>
      <c r="B239" s="106" t="s">
        <v>738</v>
      </c>
      <c r="C239" s="106" t="s">
        <v>217</v>
      </c>
      <c r="D239" s="39" t="s">
        <v>554</v>
      </c>
      <c r="E239" s="36">
        <v>1.5</v>
      </c>
      <c r="F239" s="106">
        <v>1.5</v>
      </c>
      <c r="G239" s="36">
        <v>1</v>
      </c>
      <c r="H239" s="31">
        <v>8</v>
      </c>
      <c r="I239" s="124">
        <f t="shared" si="59"/>
        <v>6935</v>
      </c>
      <c r="J239" s="125">
        <v>542.8</v>
      </c>
      <c r="K239" s="34">
        <v>9000</v>
      </c>
      <c r="L239" s="32">
        <f t="shared" si="58"/>
        <v>4885.2</v>
      </c>
      <c r="M239" s="33">
        <v>3250</v>
      </c>
      <c r="N239" s="31">
        <v>8</v>
      </c>
      <c r="O239" s="125">
        <f t="shared" si="60"/>
        <v>260</v>
      </c>
      <c r="P239" s="35">
        <f t="shared" si="61"/>
        <v>845</v>
      </c>
    </row>
    <row r="240" spans="1:16" ht="15">
      <c r="A240" s="29">
        <f t="shared" si="62"/>
        <v>16</v>
      </c>
      <c r="B240" s="106" t="s">
        <v>739</v>
      </c>
      <c r="C240" s="106" t="s">
        <v>194</v>
      </c>
      <c r="D240" s="39" t="s">
        <v>554</v>
      </c>
      <c r="E240" s="36">
        <v>1.5</v>
      </c>
      <c r="F240" s="106">
        <v>1.5</v>
      </c>
      <c r="G240" s="36">
        <v>1</v>
      </c>
      <c r="H240" s="31">
        <v>8</v>
      </c>
      <c r="I240" s="124">
        <f t="shared" si="59"/>
        <v>6935</v>
      </c>
      <c r="J240" s="125">
        <v>0</v>
      </c>
      <c r="K240" s="34">
        <v>0</v>
      </c>
      <c r="L240" s="32">
        <f t="shared" si="58"/>
        <v>0</v>
      </c>
      <c r="M240" s="33">
        <v>3250</v>
      </c>
      <c r="N240" s="31">
        <v>8</v>
      </c>
      <c r="O240" s="125">
        <v>0</v>
      </c>
      <c r="P240" s="35">
        <f t="shared" si="61"/>
        <v>0</v>
      </c>
    </row>
    <row r="241" spans="1:16" ht="15">
      <c r="A241" s="29">
        <f t="shared" si="62"/>
        <v>17</v>
      </c>
      <c r="B241" s="106" t="s">
        <v>740</v>
      </c>
      <c r="C241" s="106" t="s">
        <v>217</v>
      </c>
      <c r="D241" s="39" t="s">
        <v>554</v>
      </c>
      <c r="E241" s="36">
        <v>1.5</v>
      </c>
      <c r="F241" s="106">
        <v>1.5</v>
      </c>
      <c r="G241" s="36">
        <v>1</v>
      </c>
      <c r="H241" s="31">
        <v>8</v>
      </c>
      <c r="I241" s="124">
        <f t="shared" si="59"/>
        <v>6935</v>
      </c>
      <c r="J241" s="125">
        <v>0</v>
      </c>
      <c r="K241" s="34">
        <v>0</v>
      </c>
      <c r="L241" s="32">
        <f>J241*K241/1000</f>
        <v>0</v>
      </c>
      <c r="M241" s="33">
        <v>3250</v>
      </c>
      <c r="N241" s="31">
        <v>8</v>
      </c>
      <c r="O241" s="125">
        <f t="shared" si="60"/>
        <v>260</v>
      </c>
      <c r="P241" s="35">
        <f>+O241*M241/1000</f>
        <v>845</v>
      </c>
    </row>
    <row r="242" spans="1:16" ht="15">
      <c r="A242" s="29">
        <f t="shared" si="62"/>
        <v>18</v>
      </c>
      <c r="B242" s="106" t="s">
        <v>741</v>
      </c>
      <c r="C242" s="106" t="s">
        <v>217</v>
      </c>
      <c r="D242" s="39" t="s">
        <v>554</v>
      </c>
      <c r="E242" s="36">
        <v>1.5</v>
      </c>
      <c r="F242" s="106">
        <v>1.5</v>
      </c>
      <c r="G242" s="36">
        <v>1</v>
      </c>
      <c r="H242" s="31">
        <v>8</v>
      </c>
      <c r="I242" s="124">
        <f t="shared" si="59"/>
        <v>6935</v>
      </c>
      <c r="J242" s="125">
        <v>0</v>
      </c>
      <c r="K242" s="34">
        <v>0</v>
      </c>
      <c r="L242" s="32">
        <f>J242*K242/1000</f>
        <v>0</v>
      </c>
      <c r="M242" s="33">
        <v>3250</v>
      </c>
      <c r="N242" s="31">
        <v>8</v>
      </c>
      <c r="O242" s="125">
        <v>220</v>
      </c>
      <c r="P242" s="35">
        <f>+O242*M242/1000</f>
        <v>715</v>
      </c>
    </row>
    <row r="243" spans="1:16" ht="15">
      <c r="A243" s="29">
        <f t="shared" si="62"/>
        <v>19</v>
      </c>
      <c r="B243" s="106" t="s">
        <v>742</v>
      </c>
      <c r="C243" s="106" t="s">
        <v>260</v>
      </c>
      <c r="D243" s="39" t="s">
        <v>554</v>
      </c>
      <c r="E243" s="36">
        <v>1.5</v>
      </c>
      <c r="F243" s="129">
        <v>1.5</v>
      </c>
      <c r="G243" s="36">
        <v>1</v>
      </c>
      <c r="H243" s="31">
        <v>11.3</v>
      </c>
      <c r="I243" s="124">
        <f t="shared" si="59"/>
        <v>6935</v>
      </c>
      <c r="J243" s="125">
        <v>0</v>
      </c>
      <c r="K243" s="34">
        <v>0</v>
      </c>
      <c r="L243" s="32">
        <f>J243*K243/1000</f>
        <v>0</v>
      </c>
      <c r="M243" s="33">
        <v>3250</v>
      </c>
      <c r="N243" s="31">
        <v>11.3</v>
      </c>
      <c r="O243" s="125">
        <f t="shared" si="60"/>
        <v>367.25</v>
      </c>
      <c r="P243" s="35">
        <f>+O243*M243/1000</f>
        <v>1193.5625</v>
      </c>
    </row>
    <row r="244" spans="1:16" ht="15.75" thickBot="1">
      <c r="A244" s="37">
        <f t="shared" si="62"/>
        <v>20</v>
      </c>
      <c r="B244" s="107" t="s">
        <v>743</v>
      </c>
      <c r="C244" s="107" t="s">
        <v>217</v>
      </c>
      <c r="D244" s="39" t="s">
        <v>554</v>
      </c>
      <c r="E244" s="39">
        <v>1.5</v>
      </c>
      <c r="F244" s="107">
        <v>1.5</v>
      </c>
      <c r="G244" s="39">
        <v>1</v>
      </c>
      <c r="H244" s="31">
        <v>8</v>
      </c>
      <c r="I244" s="124">
        <f t="shared" si="59"/>
        <v>6935</v>
      </c>
      <c r="J244" s="125">
        <v>0</v>
      </c>
      <c r="K244" s="34">
        <v>0</v>
      </c>
      <c r="L244" s="32">
        <f>J244*K244/1000</f>
        <v>0</v>
      </c>
      <c r="M244" s="33">
        <v>3250</v>
      </c>
      <c r="N244" s="31">
        <v>8</v>
      </c>
      <c r="O244" s="125">
        <f t="shared" si="60"/>
        <v>260</v>
      </c>
      <c r="P244" s="35">
        <f>+O244*M244/1000</f>
        <v>845</v>
      </c>
    </row>
    <row r="245" spans="1:16" ht="15.75" thickBot="1">
      <c r="A245" s="301" t="s">
        <v>262</v>
      </c>
      <c r="B245" s="302"/>
      <c r="C245" s="14" t="s">
        <v>3</v>
      </c>
      <c r="D245" s="14" t="s">
        <v>20</v>
      </c>
      <c r="E245" s="14" t="s">
        <v>20</v>
      </c>
      <c r="F245" s="14" t="s">
        <v>20</v>
      </c>
      <c r="G245" s="14">
        <f>SUM(G246:G261)</f>
        <v>16</v>
      </c>
      <c r="H245" s="14" t="s">
        <v>20</v>
      </c>
      <c r="I245" s="18">
        <f aca="true" t="shared" si="63" ref="I245:N245">+SUM(I246:I261)</f>
        <v>108360</v>
      </c>
      <c r="J245" s="18">
        <f t="shared" si="63"/>
        <v>149</v>
      </c>
      <c r="K245" s="18">
        <f t="shared" si="63"/>
        <v>25296</v>
      </c>
      <c r="L245" s="18">
        <f t="shared" si="63"/>
        <v>1902.504</v>
      </c>
      <c r="M245" s="18">
        <f t="shared" si="63"/>
        <v>48750</v>
      </c>
      <c r="N245" s="18">
        <f t="shared" si="63"/>
        <v>146.40000000000003</v>
      </c>
      <c r="O245" s="18">
        <f>+SUM(O246:O261)</f>
        <v>14248.75</v>
      </c>
      <c r="P245" s="20">
        <f>+SUM(P246:P261)</f>
        <v>46308.4375</v>
      </c>
    </row>
    <row r="246" spans="1:16" ht="15">
      <c r="A246" s="46">
        <v>1</v>
      </c>
      <c r="B246" s="311" t="s">
        <v>744</v>
      </c>
      <c r="C246" s="47" t="s">
        <v>33</v>
      </c>
      <c r="D246" s="47" t="s">
        <v>556</v>
      </c>
      <c r="E246" s="47">
        <v>1.5</v>
      </c>
      <c r="F246" s="47">
        <v>1.5</v>
      </c>
      <c r="G246" s="47">
        <v>1</v>
      </c>
      <c r="H246" s="23">
        <v>13</v>
      </c>
      <c r="I246" s="24">
        <v>7560</v>
      </c>
      <c r="J246" s="24">
        <v>100</v>
      </c>
      <c r="K246" s="24">
        <v>13000</v>
      </c>
      <c r="L246" s="70">
        <f aca="true" t="shared" si="64" ref="L246:L261">J246*K246/1000</f>
        <v>1300</v>
      </c>
      <c r="M246" s="71">
        <v>3250</v>
      </c>
      <c r="N246" s="71">
        <v>14</v>
      </c>
      <c r="O246" s="24">
        <f>925+197</f>
        <v>1122</v>
      </c>
      <c r="P246" s="72">
        <f>+O246*M246/1000</f>
        <v>3646.5</v>
      </c>
    </row>
    <row r="247" spans="1:16" ht="15">
      <c r="A247" s="29">
        <f>+A246+1</f>
        <v>2</v>
      </c>
      <c r="B247" s="309"/>
      <c r="C247" s="31" t="s">
        <v>264</v>
      </c>
      <c r="D247" s="39" t="s">
        <v>554</v>
      </c>
      <c r="E247" s="31">
        <v>1.5</v>
      </c>
      <c r="F247" s="31">
        <v>1.5</v>
      </c>
      <c r="G247" s="31">
        <v>1</v>
      </c>
      <c r="H247" s="31">
        <v>9</v>
      </c>
      <c r="I247" s="4">
        <v>6720</v>
      </c>
      <c r="J247" s="5">
        <v>49</v>
      </c>
      <c r="K247" s="5">
        <v>12296</v>
      </c>
      <c r="L247" s="6">
        <f t="shared" si="64"/>
        <v>602.504</v>
      </c>
      <c r="M247" s="7">
        <v>3250</v>
      </c>
      <c r="N247" s="8">
        <v>10.2</v>
      </c>
      <c r="O247" s="4">
        <f>516+234</f>
        <v>750</v>
      </c>
      <c r="P247" s="9">
        <f>+O247*M247/1000</f>
        <v>2437.5</v>
      </c>
    </row>
    <row r="248" spans="1:16" ht="15">
      <c r="A248" s="29">
        <f aca="true" t="shared" si="65" ref="A248:A261">+A247+1</f>
        <v>3</v>
      </c>
      <c r="B248" s="309"/>
      <c r="C248" s="31" t="s">
        <v>264</v>
      </c>
      <c r="D248" s="39" t="s">
        <v>554</v>
      </c>
      <c r="E248" s="31">
        <v>1.5</v>
      </c>
      <c r="F248" s="31">
        <v>1.5</v>
      </c>
      <c r="G248" s="31">
        <v>1</v>
      </c>
      <c r="H248" s="31">
        <v>9</v>
      </c>
      <c r="I248" s="4">
        <v>6720</v>
      </c>
      <c r="J248" s="5">
        <v>0</v>
      </c>
      <c r="K248" s="5">
        <v>0</v>
      </c>
      <c r="L248" s="6">
        <f t="shared" si="64"/>
        <v>0</v>
      </c>
      <c r="M248" s="7">
        <v>0</v>
      </c>
      <c r="N248" s="8">
        <v>0</v>
      </c>
      <c r="O248" s="4">
        <v>0</v>
      </c>
      <c r="P248" s="9">
        <f aca="true" t="shared" si="66" ref="P248:P261">+O248*M248/1000</f>
        <v>0</v>
      </c>
    </row>
    <row r="249" spans="1:16" ht="15">
      <c r="A249" s="29">
        <f t="shared" si="65"/>
        <v>4</v>
      </c>
      <c r="B249" s="36" t="s">
        <v>745</v>
      </c>
      <c r="C249" s="31" t="s">
        <v>42</v>
      </c>
      <c r="D249" s="39" t="s">
        <v>554</v>
      </c>
      <c r="E249" s="31">
        <v>1.5</v>
      </c>
      <c r="F249" s="31">
        <v>1.5</v>
      </c>
      <c r="G249" s="31">
        <v>1</v>
      </c>
      <c r="H249" s="31">
        <v>9</v>
      </c>
      <c r="I249" s="4">
        <v>6720</v>
      </c>
      <c r="J249" s="5">
        <v>0</v>
      </c>
      <c r="K249" s="5">
        <v>0</v>
      </c>
      <c r="L249" s="6">
        <f t="shared" si="64"/>
        <v>0</v>
      </c>
      <c r="M249" s="7">
        <v>3250</v>
      </c>
      <c r="N249" s="8">
        <v>9.4</v>
      </c>
      <c r="O249" s="4">
        <v>568</v>
      </c>
      <c r="P249" s="9">
        <f t="shared" si="66"/>
        <v>1846</v>
      </c>
    </row>
    <row r="250" spans="1:16" ht="15">
      <c r="A250" s="29">
        <f t="shared" si="65"/>
        <v>5</v>
      </c>
      <c r="B250" s="36" t="s">
        <v>746</v>
      </c>
      <c r="C250" s="31" t="s">
        <v>42</v>
      </c>
      <c r="D250" s="39" t="s">
        <v>554</v>
      </c>
      <c r="E250" s="31">
        <v>1.5</v>
      </c>
      <c r="F250" s="31">
        <v>1.5</v>
      </c>
      <c r="G250" s="31">
        <v>1</v>
      </c>
      <c r="H250" s="31">
        <v>9</v>
      </c>
      <c r="I250" s="4">
        <v>6720</v>
      </c>
      <c r="J250" s="5">
        <v>0</v>
      </c>
      <c r="K250" s="5">
        <v>0</v>
      </c>
      <c r="L250" s="6">
        <f t="shared" si="64"/>
        <v>0</v>
      </c>
      <c r="M250" s="7">
        <v>3250</v>
      </c>
      <c r="N250" s="8">
        <v>9.4</v>
      </c>
      <c r="O250" s="4">
        <v>600</v>
      </c>
      <c r="P250" s="9">
        <f t="shared" si="66"/>
        <v>1950</v>
      </c>
    </row>
    <row r="251" spans="1:16" ht="15">
      <c r="A251" s="29">
        <f t="shared" si="65"/>
        <v>6</v>
      </c>
      <c r="B251" s="36" t="s">
        <v>747</v>
      </c>
      <c r="C251" s="31" t="s">
        <v>42</v>
      </c>
      <c r="D251" s="39" t="s">
        <v>554</v>
      </c>
      <c r="E251" s="31">
        <v>1.5</v>
      </c>
      <c r="F251" s="31">
        <v>1.5</v>
      </c>
      <c r="G251" s="31">
        <v>1</v>
      </c>
      <c r="H251" s="31">
        <v>9</v>
      </c>
      <c r="I251" s="4">
        <v>6720</v>
      </c>
      <c r="J251" s="5">
        <v>0</v>
      </c>
      <c r="K251" s="5">
        <v>0</v>
      </c>
      <c r="L251" s="6">
        <f t="shared" si="64"/>
        <v>0</v>
      </c>
      <c r="M251" s="7">
        <v>3250</v>
      </c>
      <c r="N251" s="8">
        <v>9.4</v>
      </c>
      <c r="O251" s="4">
        <v>778</v>
      </c>
      <c r="P251" s="9">
        <f t="shared" si="66"/>
        <v>2528.5</v>
      </c>
    </row>
    <row r="252" spans="1:16" ht="15">
      <c r="A252" s="29">
        <f t="shared" si="65"/>
        <v>7</v>
      </c>
      <c r="B252" s="36" t="s">
        <v>748</v>
      </c>
      <c r="C252" s="31" t="s">
        <v>42</v>
      </c>
      <c r="D252" s="39" t="s">
        <v>554</v>
      </c>
      <c r="E252" s="36">
        <v>1.5</v>
      </c>
      <c r="F252" s="31">
        <v>1.5</v>
      </c>
      <c r="G252" s="36">
        <v>1</v>
      </c>
      <c r="H252" s="31">
        <v>9</v>
      </c>
      <c r="I252" s="4">
        <v>6720</v>
      </c>
      <c r="J252" s="5">
        <v>0</v>
      </c>
      <c r="K252" s="5">
        <v>0</v>
      </c>
      <c r="L252" s="6">
        <f t="shared" si="64"/>
        <v>0</v>
      </c>
      <c r="M252" s="7">
        <v>3250</v>
      </c>
      <c r="N252" s="8">
        <v>9.4</v>
      </c>
      <c r="O252" s="4">
        <v>1130</v>
      </c>
      <c r="P252" s="9">
        <f t="shared" si="66"/>
        <v>3672.5</v>
      </c>
    </row>
    <row r="253" spans="1:16" ht="15">
      <c r="A253" s="29">
        <f t="shared" si="65"/>
        <v>8</v>
      </c>
      <c r="B253" s="36" t="s">
        <v>749</v>
      </c>
      <c r="C253" s="31" t="s">
        <v>42</v>
      </c>
      <c r="D253" s="39" t="s">
        <v>554</v>
      </c>
      <c r="E253" s="36">
        <v>1.5</v>
      </c>
      <c r="F253" s="31">
        <v>1.5</v>
      </c>
      <c r="G253" s="36">
        <v>1</v>
      </c>
      <c r="H253" s="31">
        <v>9</v>
      </c>
      <c r="I253" s="4">
        <v>6720</v>
      </c>
      <c r="J253" s="5">
        <v>0</v>
      </c>
      <c r="K253" s="5">
        <v>0</v>
      </c>
      <c r="L253" s="6">
        <f t="shared" si="64"/>
        <v>0</v>
      </c>
      <c r="M253" s="7">
        <v>3250</v>
      </c>
      <c r="N253" s="8">
        <v>9.4</v>
      </c>
      <c r="O253" s="4">
        <v>325</v>
      </c>
      <c r="P253" s="9">
        <f t="shared" si="66"/>
        <v>1056.25</v>
      </c>
    </row>
    <row r="254" spans="1:16" ht="15">
      <c r="A254" s="29">
        <f t="shared" si="65"/>
        <v>9</v>
      </c>
      <c r="B254" s="36" t="s">
        <v>750</v>
      </c>
      <c r="C254" s="31" t="s">
        <v>42</v>
      </c>
      <c r="D254" s="39" t="s">
        <v>554</v>
      </c>
      <c r="E254" s="36">
        <v>1.5</v>
      </c>
      <c r="F254" s="31">
        <v>1.5</v>
      </c>
      <c r="G254" s="36">
        <v>1</v>
      </c>
      <c r="H254" s="31">
        <v>9</v>
      </c>
      <c r="I254" s="4">
        <v>6720</v>
      </c>
      <c r="J254" s="5">
        <v>0</v>
      </c>
      <c r="K254" s="5">
        <v>0</v>
      </c>
      <c r="L254" s="6">
        <f t="shared" si="64"/>
        <v>0</v>
      </c>
      <c r="M254" s="7">
        <v>3250</v>
      </c>
      <c r="N254" s="8">
        <v>9.4</v>
      </c>
      <c r="O254" s="4">
        <v>696</v>
      </c>
      <c r="P254" s="9">
        <f t="shared" si="66"/>
        <v>2262</v>
      </c>
    </row>
    <row r="255" spans="1:16" ht="15">
      <c r="A255" s="29">
        <f t="shared" si="65"/>
        <v>10</v>
      </c>
      <c r="B255" s="36" t="s">
        <v>751</v>
      </c>
      <c r="C255" s="31" t="s">
        <v>42</v>
      </c>
      <c r="D255" s="39" t="s">
        <v>554</v>
      </c>
      <c r="E255" s="36">
        <v>1.5</v>
      </c>
      <c r="F255" s="31">
        <v>1.5</v>
      </c>
      <c r="G255" s="36">
        <v>1</v>
      </c>
      <c r="H255" s="31">
        <v>9</v>
      </c>
      <c r="I255" s="4">
        <v>6720</v>
      </c>
      <c r="J255" s="5">
        <v>0</v>
      </c>
      <c r="K255" s="5">
        <v>0</v>
      </c>
      <c r="L255" s="6">
        <f t="shared" si="64"/>
        <v>0</v>
      </c>
      <c r="M255" s="7">
        <v>3250</v>
      </c>
      <c r="N255" s="8">
        <v>9.4</v>
      </c>
      <c r="O255" s="4">
        <v>790</v>
      </c>
      <c r="P255" s="9">
        <f t="shared" si="66"/>
        <v>2567.5</v>
      </c>
    </row>
    <row r="256" spans="1:16" ht="15">
      <c r="A256" s="29">
        <f t="shared" si="65"/>
        <v>11</v>
      </c>
      <c r="B256" s="36" t="s">
        <v>752</v>
      </c>
      <c r="C256" s="31" t="s">
        <v>42</v>
      </c>
      <c r="D256" s="39" t="s">
        <v>554</v>
      </c>
      <c r="E256" s="36">
        <v>1.5</v>
      </c>
      <c r="F256" s="31">
        <v>1.5</v>
      </c>
      <c r="G256" s="36">
        <v>1</v>
      </c>
      <c r="H256" s="31">
        <v>9</v>
      </c>
      <c r="I256" s="4">
        <v>6720</v>
      </c>
      <c r="J256" s="5">
        <v>0</v>
      </c>
      <c r="K256" s="5">
        <v>0</v>
      </c>
      <c r="L256" s="6">
        <f t="shared" si="64"/>
        <v>0</v>
      </c>
      <c r="M256" s="7">
        <v>3250</v>
      </c>
      <c r="N256" s="8">
        <v>9.4</v>
      </c>
      <c r="O256" s="4">
        <v>858</v>
      </c>
      <c r="P256" s="9">
        <f t="shared" si="66"/>
        <v>2788.5</v>
      </c>
    </row>
    <row r="257" spans="1:16" ht="15">
      <c r="A257" s="29">
        <f t="shared" si="65"/>
        <v>12</v>
      </c>
      <c r="B257" s="36" t="s">
        <v>753</v>
      </c>
      <c r="C257" s="31" t="s">
        <v>42</v>
      </c>
      <c r="D257" s="39" t="s">
        <v>554</v>
      </c>
      <c r="E257" s="36">
        <v>1.5</v>
      </c>
      <c r="F257" s="31">
        <v>1.5</v>
      </c>
      <c r="G257" s="36">
        <v>1</v>
      </c>
      <c r="H257" s="31">
        <v>9</v>
      </c>
      <c r="I257" s="4">
        <v>6720</v>
      </c>
      <c r="J257" s="5">
        <v>0</v>
      </c>
      <c r="K257" s="5">
        <v>0</v>
      </c>
      <c r="L257" s="6">
        <f t="shared" si="64"/>
        <v>0</v>
      </c>
      <c r="M257" s="7">
        <v>3250</v>
      </c>
      <c r="N257" s="8">
        <v>9.4</v>
      </c>
      <c r="O257" s="4">
        <v>714</v>
      </c>
      <c r="P257" s="9">
        <f t="shared" si="66"/>
        <v>2320.5</v>
      </c>
    </row>
    <row r="258" spans="1:16" ht="15">
      <c r="A258" s="29">
        <f t="shared" si="65"/>
        <v>13</v>
      </c>
      <c r="B258" s="36" t="s">
        <v>754</v>
      </c>
      <c r="C258" s="31" t="s">
        <v>42</v>
      </c>
      <c r="D258" s="39" t="s">
        <v>554</v>
      </c>
      <c r="E258" s="36">
        <v>1.5</v>
      </c>
      <c r="F258" s="31">
        <v>1.5</v>
      </c>
      <c r="G258" s="36">
        <v>1</v>
      </c>
      <c r="H258" s="31">
        <v>9</v>
      </c>
      <c r="I258" s="4">
        <v>6720</v>
      </c>
      <c r="J258" s="5">
        <v>0</v>
      </c>
      <c r="K258" s="5">
        <v>0</v>
      </c>
      <c r="L258" s="6">
        <f t="shared" si="64"/>
        <v>0</v>
      </c>
      <c r="M258" s="7">
        <v>3250</v>
      </c>
      <c r="N258" s="8">
        <v>9.4</v>
      </c>
      <c r="O258" s="4">
        <f>1164</f>
        <v>1164</v>
      </c>
      <c r="P258" s="9">
        <f t="shared" si="66"/>
        <v>3783</v>
      </c>
    </row>
    <row r="259" spans="1:16" ht="15">
      <c r="A259" s="29">
        <f t="shared" si="65"/>
        <v>14</v>
      </c>
      <c r="B259" s="36" t="s">
        <v>755</v>
      </c>
      <c r="C259" s="31" t="s">
        <v>42</v>
      </c>
      <c r="D259" s="39" t="s">
        <v>554</v>
      </c>
      <c r="E259" s="36">
        <v>1.5</v>
      </c>
      <c r="F259" s="31">
        <v>1.5</v>
      </c>
      <c r="G259" s="36">
        <v>1</v>
      </c>
      <c r="H259" s="31">
        <v>9</v>
      </c>
      <c r="I259" s="4">
        <v>6720</v>
      </c>
      <c r="J259" s="5">
        <v>0</v>
      </c>
      <c r="K259" s="5">
        <v>0</v>
      </c>
      <c r="L259" s="6">
        <f t="shared" si="64"/>
        <v>0</v>
      </c>
      <c r="M259" s="7">
        <v>3250</v>
      </c>
      <c r="N259" s="8">
        <v>9.4</v>
      </c>
      <c r="O259" s="4">
        <v>1299</v>
      </c>
      <c r="P259" s="9">
        <f t="shared" si="66"/>
        <v>4221.75</v>
      </c>
    </row>
    <row r="260" spans="1:16" ht="15">
      <c r="A260" s="29">
        <f t="shared" si="65"/>
        <v>15</v>
      </c>
      <c r="B260" s="36" t="s">
        <v>756</v>
      </c>
      <c r="C260" s="31" t="s">
        <v>42</v>
      </c>
      <c r="D260" s="39" t="s">
        <v>554</v>
      </c>
      <c r="E260" s="36">
        <v>1.5</v>
      </c>
      <c r="F260" s="31">
        <v>1.5</v>
      </c>
      <c r="G260" s="36">
        <v>1</v>
      </c>
      <c r="H260" s="31">
        <v>9</v>
      </c>
      <c r="I260" s="4">
        <v>6720</v>
      </c>
      <c r="J260" s="5">
        <v>0</v>
      </c>
      <c r="K260" s="5">
        <v>0</v>
      </c>
      <c r="L260" s="6">
        <f t="shared" si="64"/>
        <v>0</v>
      </c>
      <c r="M260" s="7">
        <v>3250</v>
      </c>
      <c r="N260" s="8">
        <v>9.4</v>
      </c>
      <c r="O260" s="4">
        <v>2804.75</v>
      </c>
      <c r="P260" s="9">
        <f t="shared" si="66"/>
        <v>9115.4375</v>
      </c>
    </row>
    <row r="261" spans="1:16" ht="15.75" thickBot="1">
      <c r="A261" s="37">
        <f t="shared" si="65"/>
        <v>16</v>
      </c>
      <c r="B261" s="39" t="s">
        <v>757</v>
      </c>
      <c r="C261" s="39" t="s">
        <v>42</v>
      </c>
      <c r="D261" s="39" t="s">
        <v>554</v>
      </c>
      <c r="E261" s="39">
        <v>1.5</v>
      </c>
      <c r="F261" s="40">
        <v>1.5</v>
      </c>
      <c r="G261" s="39">
        <v>1</v>
      </c>
      <c r="H261" s="76">
        <v>9</v>
      </c>
      <c r="I261" s="61">
        <v>6720</v>
      </c>
      <c r="J261" s="130">
        <v>0</v>
      </c>
      <c r="K261" s="130">
        <v>0</v>
      </c>
      <c r="L261" s="78">
        <f t="shared" si="64"/>
        <v>0</v>
      </c>
      <c r="M261" s="88">
        <v>3250</v>
      </c>
      <c r="N261" s="79">
        <v>9.4</v>
      </c>
      <c r="O261" s="61">
        <v>650</v>
      </c>
      <c r="P261" s="81">
        <f t="shared" si="66"/>
        <v>2112.5</v>
      </c>
    </row>
    <row r="262" spans="1:16" ht="15.75" thickBot="1">
      <c r="A262" s="301" t="s">
        <v>519</v>
      </c>
      <c r="B262" s="302"/>
      <c r="C262" s="14" t="s">
        <v>3</v>
      </c>
      <c r="D262" s="14" t="s">
        <v>20</v>
      </c>
      <c r="E262" s="14" t="s">
        <v>20</v>
      </c>
      <c r="F262" s="14" t="s">
        <v>20</v>
      </c>
      <c r="G262" s="14">
        <f>SUM(G263:G282)</f>
        <v>20</v>
      </c>
      <c r="H262" s="14" t="s">
        <v>20</v>
      </c>
      <c r="I262" s="18">
        <f aca="true" t="shared" si="67" ref="I262:N262">SUM(I263:I282)</f>
        <v>136195.4</v>
      </c>
      <c r="J262" s="18">
        <f t="shared" si="67"/>
        <v>3031.9966</v>
      </c>
      <c r="K262" s="18">
        <f t="shared" si="67"/>
        <v>37500</v>
      </c>
      <c r="L262" s="18">
        <f t="shared" si="67"/>
        <v>37899.957500000004</v>
      </c>
      <c r="M262" s="18">
        <f t="shared" si="67"/>
        <v>55250</v>
      </c>
      <c r="N262" s="18">
        <f t="shared" si="67"/>
        <v>189.39999999999998</v>
      </c>
      <c r="O262" s="18">
        <f>+SUM(O263:O282)</f>
        <v>22685.730370000005</v>
      </c>
      <c r="P262" s="20">
        <f>+SUM(P263:P282)</f>
        <v>73728.62370249999</v>
      </c>
    </row>
    <row r="263" spans="1:16" ht="15">
      <c r="A263" s="46">
        <v>1</v>
      </c>
      <c r="B263" s="311" t="s">
        <v>519</v>
      </c>
      <c r="C263" s="47" t="s">
        <v>280</v>
      </c>
      <c r="D263" s="47" t="s">
        <v>556</v>
      </c>
      <c r="E263" s="47">
        <v>1.5</v>
      </c>
      <c r="F263" s="47" t="s">
        <v>281</v>
      </c>
      <c r="G263" s="47">
        <v>1</v>
      </c>
      <c r="H263" s="47">
        <v>15.4</v>
      </c>
      <c r="I263" s="5">
        <f>7990*1</f>
        <v>7990</v>
      </c>
      <c r="J263" s="5">
        <f>I263*H263/100</f>
        <v>1230.46</v>
      </c>
      <c r="K263" s="5">
        <v>12500</v>
      </c>
      <c r="L263" s="89">
        <f>J263*K263/1000</f>
        <v>15380.75</v>
      </c>
      <c r="M263" s="7">
        <v>0</v>
      </c>
      <c r="N263" s="131">
        <v>0</v>
      </c>
      <c r="O263" s="5">
        <v>0</v>
      </c>
      <c r="P263" s="99">
        <f>+O263*M263/1000</f>
        <v>0</v>
      </c>
    </row>
    <row r="264" spans="1:16" ht="15">
      <c r="A264" s="29">
        <f>+A263+1</f>
        <v>2</v>
      </c>
      <c r="B264" s="309"/>
      <c r="C264" s="31" t="s">
        <v>282</v>
      </c>
      <c r="D264" s="39" t="s">
        <v>554</v>
      </c>
      <c r="E264" s="31">
        <v>1.5</v>
      </c>
      <c r="F264" s="31" t="s">
        <v>283</v>
      </c>
      <c r="G264" s="31">
        <v>1</v>
      </c>
      <c r="H264" s="31">
        <v>12.9</v>
      </c>
      <c r="I264" s="4">
        <f>6970.4*1</f>
        <v>6970.4</v>
      </c>
      <c r="J264" s="5">
        <f>I264*H264/100</f>
        <v>899.1816</v>
      </c>
      <c r="K264" s="4">
        <v>12500</v>
      </c>
      <c r="L264" s="6">
        <f aca="true" t="shared" si="68" ref="L264:L281">J264*K264/1000</f>
        <v>11239.77</v>
      </c>
      <c r="M264" s="7">
        <v>0</v>
      </c>
      <c r="N264" s="131">
        <v>0</v>
      </c>
      <c r="O264" s="5">
        <v>0</v>
      </c>
      <c r="P264" s="9">
        <f>+O264*M264/1000</f>
        <v>0</v>
      </c>
    </row>
    <row r="265" spans="1:16" ht="15">
      <c r="A265" s="29">
        <f aca="true" t="shared" si="69" ref="A265:A282">+A264+1</f>
        <v>3</v>
      </c>
      <c r="B265" s="309"/>
      <c r="C265" s="31" t="s">
        <v>282</v>
      </c>
      <c r="D265" s="39" t="s">
        <v>554</v>
      </c>
      <c r="E265" s="31">
        <v>1.5</v>
      </c>
      <c r="F265" s="31" t="s">
        <v>283</v>
      </c>
      <c r="G265" s="31">
        <v>1</v>
      </c>
      <c r="H265" s="31">
        <v>12.9</v>
      </c>
      <c r="I265" s="4">
        <f>6995*1</f>
        <v>6995</v>
      </c>
      <c r="J265" s="5">
        <f>I265*H265/100</f>
        <v>902.355</v>
      </c>
      <c r="K265" s="4">
        <v>12500</v>
      </c>
      <c r="L265" s="6">
        <f t="shared" si="68"/>
        <v>11279.4375</v>
      </c>
      <c r="M265" s="7">
        <v>0</v>
      </c>
      <c r="N265" s="131">
        <v>0</v>
      </c>
      <c r="O265" s="5">
        <v>0</v>
      </c>
      <c r="P265" s="9">
        <f aca="true" t="shared" si="70" ref="P265:P281">+O265*M265/1000</f>
        <v>0</v>
      </c>
    </row>
    <row r="266" spans="1:16" ht="15">
      <c r="A266" s="29">
        <f t="shared" si="69"/>
        <v>4</v>
      </c>
      <c r="B266" s="36" t="s">
        <v>758</v>
      </c>
      <c r="C266" s="36" t="s">
        <v>285</v>
      </c>
      <c r="D266" s="39" t="s">
        <v>554</v>
      </c>
      <c r="E266" s="36">
        <v>1.5</v>
      </c>
      <c r="F266" s="36" t="s">
        <v>283</v>
      </c>
      <c r="G266" s="36">
        <v>1</v>
      </c>
      <c r="H266" s="31">
        <v>10.9</v>
      </c>
      <c r="I266" s="4">
        <f aca="true" t="shared" si="71" ref="I266:I282">6720*1</f>
        <v>6720</v>
      </c>
      <c r="J266" s="4">
        <v>0</v>
      </c>
      <c r="K266" s="4">
        <v>0</v>
      </c>
      <c r="L266" s="6">
        <f t="shared" si="68"/>
        <v>0</v>
      </c>
      <c r="M266" s="8">
        <v>3250</v>
      </c>
      <c r="N266" s="2">
        <v>10</v>
      </c>
      <c r="O266" s="4">
        <f>221*2.7845</f>
        <v>615.3745</v>
      </c>
      <c r="P266" s="9">
        <f t="shared" si="70"/>
        <v>1999.967125</v>
      </c>
    </row>
    <row r="267" spans="1:16" ht="15">
      <c r="A267" s="29">
        <f t="shared" si="69"/>
        <v>5</v>
      </c>
      <c r="B267" s="36" t="s">
        <v>759</v>
      </c>
      <c r="C267" s="36" t="s">
        <v>287</v>
      </c>
      <c r="D267" s="39" t="s">
        <v>554</v>
      </c>
      <c r="E267" s="36">
        <v>1.5</v>
      </c>
      <c r="F267" s="36" t="s">
        <v>283</v>
      </c>
      <c r="G267" s="36">
        <v>1</v>
      </c>
      <c r="H267" s="31">
        <v>12.5</v>
      </c>
      <c r="I267" s="4">
        <f t="shared" si="71"/>
        <v>6720</v>
      </c>
      <c r="J267" s="4">
        <v>0</v>
      </c>
      <c r="K267" s="4">
        <v>0</v>
      </c>
      <c r="L267" s="6">
        <f t="shared" si="68"/>
        <v>0</v>
      </c>
      <c r="M267" s="8">
        <v>3250</v>
      </c>
      <c r="N267" s="2">
        <v>11</v>
      </c>
      <c r="O267" s="4">
        <f>221*7.647</f>
        <v>1689.987</v>
      </c>
      <c r="P267" s="9">
        <f t="shared" si="70"/>
        <v>5492.45775</v>
      </c>
    </row>
    <row r="268" spans="1:16" ht="15">
      <c r="A268" s="29">
        <f t="shared" si="69"/>
        <v>6</v>
      </c>
      <c r="B268" s="36" t="s">
        <v>760</v>
      </c>
      <c r="C268" s="36" t="s">
        <v>289</v>
      </c>
      <c r="D268" s="39" t="s">
        <v>554</v>
      </c>
      <c r="E268" s="36">
        <v>1.5</v>
      </c>
      <c r="F268" s="36" t="s">
        <v>111</v>
      </c>
      <c r="G268" s="36">
        <v>1</v>
      </c>
      <c r="H268" s="31">
        <v>12.9</v>
      </c>
      <c r="I268" s="4">
        <f t="shared" si="71"/>
        <v>6720</v>
      </c>
      <c r="J268" s="4">
        <v>0</v>
      </c>
      <c r="K268" s="4">
        <v>0</v>
      </c>
      <c r="L268" s="6">
        <f t="shared" si="68"/>
        <v>0</v>
      </c>
      <c r="M268" s="8">
        <v>3250</v>
      </c>
      <c r="N268" s="2">
        <v>13.2</v>
      </c>
      <c r="O268" s="4">
        <f>337*8.4912</f>
        <v>2861.5343999999996</v>
      </c>
      <c r="P268" s="9">
        <f t="shared" si="70"/>
        <v>9299.986799999999</v>
      </c>
    </row>
    <row r="269" spans="1:16" ht="15">
      <c r="A269" s="29">
        <f t="shared" si="69"/>
        <v>7</v>
      </c>
      <c r="B269" s="36" t="s">
        <v>761</v>
      </c>
      <c r="C269" s="36" t="s">
        <v>285</v>
      </c>
      <c r="D269" s="39" t="s">
        <v>554</v>
      </c>
      <c r="E269" s="36">
        <v>1.5</v>
      </c>
      <c r="F269" s="59" t="s">
        <v>283</v>
      </c>
      <c r="G269" s="36">
        <v>1</v>
      </c>
      <c r="H269" s="31">
        <v>10.9</v>
      </c>
      <c r="I269" s="4">
        <f t="shared" si="71"/>
        <v>6720</v>
      </c>
      <c r="J269" s="4">
        <v>0</v>
      </c>
      <c r="K269" s="4">
        <v>0</v>
      </c>
      <c r="L269" s="6">
        <f t="shared" si="68"/>
        <v>0</v>
      </c>
      <c r="M269" s="8">
        <v>3250</v>
      </c>
      <c r="N269" s="2">
        <v>10</v>
      </c>
      <c r="O269" s="4">
        <f>221*6.9419</f>
        <v>1534.1599</v>
      </c>
      <c r="P269" s="9">
        <f t="shared" si="70"/>
        <v>4986.0196750000005</v>
      </c>
    </row>
    <row r="270" spans="1:16" ht="15">
      <c r="A270" s="29">
        <f t="shared" si="69"/>
        <v>8</v>
      </c>
      <c r="B270" s="36" t="s">
        <v>762</v>
      </c>
      <c r="C270" s="36" t="s">
        <v>287</v>
      </c>
      <c r="D270" s="39" t="s">
        <v>554</v>
      </c>
      <c r="E270" s="36">
        <v>1.5</v>
      </c>
      <c r="F270" s="59" t="s">
        <v>283</v>
      </c>
      <c r="G270" s="36">
        <v>1</v>
      </c>
      <c r="H270" s="31">
        <v>12.5</v>
      </c>
      <c r="I270" s="4">
        <f t="shared" si="71"/>
        <v>6720</v>
      </c>
      <c r="J270" s="4">
        <v>0</v>
      </c>
      <c r="K270" s="4">
        <v>0</v>
      </c>
      <c r="L270" s="6">
        <f t="shared" si="68"/>
        <v>0</v>
      </c>
      <c r="M270" s="8">
        <v>3250</v>
      </c>
      <c r="N270" s="2">
        <v>11</v>
      </c>
      <c r="O270" s="4">
        <f>221*3.4807</f>
        <v>769.2347</v>
      </c>
      <c r="P270" s="9">
        <f t="shared" si="70"/>
        <v>2500.0127749999997</v>
      </c>
    </row>
    <row r="271" spans="1:16" ht="15">
      <c r="A271" s="29">
        <f t="shared" si="69"/>
        <v>9</v>
      </c>
      <c r="B271" s="36" t="s">
        <v>763</v>
      </c>
      <c r="C271" s="36" t="s">
        <v>287</v>
      </c>
      <c r="D271" s="39" t="s">
        <v>554</v>
      </c>
      <c r="E271" s="36">
        <v>1.5</v>
      </c>
      <c r="F271" s="36" t="s">
        <v>283</v>
      </c>
      <c r="G271" s="36">
        <v>1</v>
      </c>
      <c r="H271" s="31">
        <v>12.5</v>
      </c>
      <c r="I271" s="4">
        <f t="shared" si="71"/>
        <v>6720</v>
      </c>
      <c r="J271" s="4">
        <v>0</v>
      </c>
      <c r="K271" s="4">
        <v>0</v>
      </c>
      <c r="L271" s="6">
        <f t="shared" si="68"/>
        <v>0</v>
      </c>
      <c r="M271" s="8">
        <v>3250</v>
      </c>
      <c r="N271" s="2">
        <v>11</v>
      </c>
      <c r="O271" s="4">
        <f>221*6.9614</f>
        <v>1538.4694</v>
      </c>
      <c r="P271" s="9">
        <f t="shared" si="70"/>
        <v>5000.025549999999</v>
      </c>
    </row>
    <row r="272" spans="1:16" ht="15">
      <c r="A272" s="29">
        <f t="shared" si="69"/>
        <v>10</v>
      </c>
      <c r="B272" s="36" t="s">
        <v>764</v>
      </c>
      <c r="C272" s="36" t="s">
        <v>287</v>
      </c>
      <c r="D272" s="39" t="s">
        <v>554</v>
      </c>
      <c r="E272" s="36">
        <v>1.5</v>
      </c>
      <c r="F272" s="36" t="s">
        <v>294</v>
      </c>
      <c r="G272" s="36">
        <v>1</v>
      </c>
      <c r="H272" s="31">
        <v>12.5</v>
      </c>
      <c r="I272" s="4">
        <f t="shared" si="71"/>
        <v>6720</v>
      </c>
      <c r="J272" s="4">
        <v>0</v>
      </c>
      <c r="K272" s="4">
        <v>0</v>
      </c>
      <c r="L272" s="6">
        <f t="shared" si="68"/>
        <v>0</v>
      </c>
      <c r="M272" s="8">
        <v>3250</v>
      </c>
      <c r="N272" s="2">
        <v>11</v>
      </c>
      <c r="O272" s="4">
        <f>221*7.0999</f>
        <v>1569.0779</v>
      </c>
      <c r="P272" s="9">
        <f t="shared" si="70"/>
        <v>5099.503175</v>
      </c>
    </row>
    <row r="273" spans="1:16" ht="15">
      <c r="A273" s="29">
        <f t="shared" si="69"/>
        <v>11</v>
      </c>
      <c r="B273" s="36" t="s">
        <v>765</v>
      </c>
      <c r="C273" s="36" t="s">
        <v>296</v>
      </c>
      <c r="D273" s="39" t="s">
        <v>554</v>
      </c>
      <c r="E273" s="36">
        <v>1.5</v>
      </c>
      <c r="F273" s="36" t="s">
        <v>283</v>
      </c>
      <c r="G273" s="36">
        <v>1</v>
      </c>
      <c r="H273" s="31">
        <v>12.5</v>
      </c>
      <c r="I273" s="4">
        <f t="shared" si="71"/>
        <v>6720</v>
      </c>
      <c r="J273" s="4">
        <v>0</v>
      </c>
      <c r="K273" s="4">
        <v>0</v>
      </c>
      <c r="L273" s="6">
        <f t="shared" si="68"/>
        <v>0</v>
      </c>
      <c r="M273" s="8">
        <v>3250</v>
      </c>
      <c r="N273" s="2">
        <v>12</v>
      </c>
      <c r="O273" s="4">
        <f>221*5.102</f>
        <v>1127.5420000000001</v>
      </c>
      <c r="P273" s="9">
        <f t="shared" si="70"/>
        <v>3664.5115000000005</v>
      </c>
    </row>
    <row r="274" spans="1:16" ht="15">
      <c r="A274" s="29">
        <f t="shared" si="69"/>
        <v>12</v>
      </c>
      <c r="B274" s="36" t="s">
        <v>766</v>
      </c>
      <c r="C274" s="36" t="s">
        <v>287</v>
      </c>
      <c r="D274" s="39" t="s">
        <v>554</v>
      </c>
      <c r="E274" s="36">
        <v>1.5</v>
      </c>
      <c r="F274" s="36" t="s">
        <v>294</v>
      </c>
      <c r="G274" s="36">
        <v>1</v>
      </c>
      <c r="H274" s="31">
        <v>12.5</v>
      </c>
      <c r="I274" s="4">
        <f t="shared" si="71"/>
        <v>6720</v>
      </c>
      <c r="J274" s="4">
        <v>0</v>
      </c>
      <c r="K274" s="4">
        <v>0</v>
      </c>
      <c r="L274" s="6">
        <f t="shared" si="68"/>
        <v>0</v>
      </c>
      <c r="M274" s="8">
        <v>3250</v>
      </c>
      <c r="N274" s="2">
        <v>11</v>
      </c>
      <c r="O274" s="4">
        <f>221*3.477</f>
        <v>768.4169999999999</v>
      </c>
      <c r="P274" s="9">
        <f t="shared" si="70"/>
        <v>2497.3552499999996</v>
      </c>
    </row>
    <row r="275" spans="1:16" ht="15">
      <c r="A275" s="29">
        <f t="shared" si="69"/>
        <v>13</v>
      </c>
      <c r="B275" s="36" t="s">
        <v>767</v>
      </c>
      <c r="C275" s="36" t="s">
        <v>287</v>
      </c>
      <c r="D275" s="39" t="s">
        <v>554</v>
      </c>
      <c r="E275" s="36">
        <v>1.5</v>
      </c>
      <c r="F275" s="36" t="s">
        <v>294</v>
      </c>
      <c r="G275" s="36">
        <v>1</v>
      </c>
      <c r="H275" s="31">
        <v>12.5</v>
      </c>
      <c r="I275" s="4">
        <f t="shared" si="71"/>
        <v>6720</v>
      </c>
      <c r="J275" s="4">
        <v>0</v>
      </c>
      <c r="K275" s="4">
        <v>0</v>
      </c>
      <c r="L275" s="6">
        <f t="shared" si="68"/>
        <v>0</v>
      </c>
      <c r="M275" s="8">
        <v>3250</v>
      </c>
      <c r="N275" s="2">
        <v>11</v>
      </c>
      <c r="O275" s="4">
        <f>221*6.2702</f>
        <v>1385.7142</v>
      </c>
      <c r="P275" s="9">
        <f t="shared" si="70"/>
        <v>4503.57115</v>
      </c>
    </row>
    <row r="276" spans="1:16" ht="15">
      <c r="A276" s="29">
        <f t="shared" si="69"/>
        <v>14</v>
      </c>
      <c r="B276" s="36" t="s">
        <v>768</v>
      </c>
      <c r="C276" s="36" t="s">
        <v>285</v>
      </c>
      <c r="D276" s="39" t="s">
        <v>554</v>
      </c>
      <c r="E276" s="36">
        <v>1.5</v>
      </c>
      <c r="F276" s="36" t="s">
        <v>294</v>
      </c>
      <c r="G276" s="36">
        <v>1</v>
      </c>
      <c r="H276" s="31">
        <v>10.9</v>
      </c>
      <c r="I276" s="4">
        <f t="shared" si="71"/>
        <v>6720</v>
      </c>
      <c r="J276" s="4">
        <v>0</v>
      </c>
      <c r="K276" s="4">
        <v>0</v>
      </c>
      <c r="L276" s="6">
        <f t="shared" si="68"/>
        <v>0</v>
      </c>
      <c r="M276" s="8">
        <v>3250</v>
      </c>
      <c r="N276" s="2">
        <v>10</v>
      </c>
      <c r="O276" s="4">
        <f>221*3.4805</f>
        <v>769.1905</v>
      </c>
      <c r="P276" s="9">
        <f t="shared" si="70"/>
        <v>2499.869125</v>
      </c>
    </row>
    <row r="277" spans="1:16" ht="15">
      <c r="A277" s="29">
        <f t="shared" si="69"/>
        <v>15</v>
      </c>
      <c r="B277" s="36" t="s">
        <v>769</v>
      </c>
      <c r="C277" s="36" t="s">
        <v>296</v>
      </c>
      <c r="D277" s="39" t="s">
        <v>554</v>
      </c>
      <c r="E277" s="36">
        <v>1.5</v>
      </c>
      <c r="F277" s="36" t="s">
        <v>283</v>
      </c>
      <c r="G277" s="36">
        <v>1</v>
      </c>
      <c r="H277" s="31">
        <v>12.5</v>
      </c>
      <c r="I277" s="4">
        <f t="shared" si="71"/>
        <v>6720</v>
      </c>
      <c r="J277" s="4">
        <v>0</v>
      </c>
      <c r="K277" s="4">
        <v>0</v>
      </c>
      <c r="L277" s="6">
        <f t="shared" si="68"/>
        <v>0</v>
      </c>
      <c r="M277" s="8">
        <v>3250</v>
      </c>
      <c r="N277" s="2">
        <v>12</v>
      </c>
      <c r="O277" s="4">
        <f>221*3.4805</f>
        <v>769.1905</v>
      </c>
      <c r="P277" s="9">
        <f t="shared" si="70"/>
        <v>2499.869125</v>
      </c>
    </row>
    <row r="278" spans="1:16" ht="15">
      <c r="A278" s="29">
        <f t="shared" si="69"/>
        <v>16</v>
      </c>
      <c r="B278" s="36" t="s">
        <v>770</v>
      </c>
      <c r="C278" s="36" t="s">
        <v>289</v>
      </c>
      <c r="D278" s="39" t="s">
        <v>554</v>
      </c>
      <c r="E278" s="36">
        <v>1.5</v>
      </c>
      <c r="F278" s="36" t="s">
        <v>111</v>
      </c>
      <c r="G278" s="36">
        <v>1</v>
      </c>
      <c r="H278" s="31">
        <v>12.9</v>
      </c>
      <c r="I278" s="4">
        <f t="shared" si="71"/>
        <v>6720</v>
      </c>
      <c r="J278" s="4">
        <v>0</v>
      </c>
      <c r="K278" s="4">
        <v>0</v>
      </c>
      <c r="L278" s="6">
        <f t="shared" si="68"/>
        <v>0</v>
      </c>
      <c r="M278" s="8">
        <v>3250</v>
      </c>
      <c r="N278" s="2">
        <v>13.2</v>
      </c>
      <c r="O278" s="4">
        <f>337*6.46241</f>
        <v>2177.83217</v>
      </c>
      <c r="P278" s="9">
        <f t="shared" si="70"/>
        <v>7077.9545525</v>
      </c>
    </row>
    <row r="279" spans="1:16" ht="15">
      <c r="A279" s="29">
        <f t="shared" si="69"/>
        <v>17</v>
      </c>
      <c r="B279" s="36" t="s">
        <v>771</v>
      </c>
      <c r="C279" s="36" t="s">
        <v>287</v>
      </c>
      <c r="D279" s="39" t="s">
        <v>554</v>
      </c>
      <c r="E279" s="36">
        <v>1.5</v>
      </c>
      <c r="F279" s="36" t="s">
        <v>294</v>
      </c>
      <c r="G279" s="36">
        <v>1</v>
      </c>
      <c r="H279" s="31">
        <v>12.5</v>
      </c>
      <c r="I279" s="4">
        <f t="shared" si="71"/>
        <v>6720</v>
      </c>
      <c r="J279" s="4">
        <v>0</v>
      </c>
      <c r="K279" s="4">
        <v>0</v>
      </c>
      <c r="L279" s="6">
        <f t="shared" si="68"/>
        <v>0</v>
      </c>
      <c r="M279" s="8">
        <v>3250</v>
      </c>
      <c r="N279" s="2">
        <v>11</v>
      </c>
      <c r="O279" s="4">
        <f>221*9.0498</f>
        <v>2000.0058</v>
      </c>
      <c r="P279" s="9">
        <f t="shared" si="70"/>
        <v>6500.0188499999995</v>
      </c>
    </row>
    <row r="280" spans="1:16" ht="15">
      <c r="A280" s="29">
        <f t="shared" si="69"/>
        <v>18</v>
      </c>
      <c r="B280" s="36" t="s">
        <v>772</v>
      </c>
      <c r="C280" s="36" t="s">
        <v>287</v>
      </c>
      <c r="D280" s="39" t="s">
        <v>554</v>
      </c>
      <c r="E280" s="36">
        <v>1.5</v>
      </c>
      <c r="F280" s="36" t="s">
        <v>294</v>
      </c>
      <c r="G280" s="36">
        <v>1</v>
      </c>
      <c r="H280" s="31">
        <v>12.5</v>
      </c>
      <c r="I280" s="4">
        <f t="shared" si="71"/>
        <v>6720</v>
      </c>
      <c r="J280" s="4">
        <v>0</v>
      </c>
      <c r="K280" s="4">
        <v>0</v>
      </c>
      <c r="L280" s="6">
        <f t="shared" si="68"/>
        <v>0</v>
      </c>
      <c r="M280" s="8">
        <v>3250</v>
      </c>
      <c r="N280" s="2">
        <v>11</v>
      </c>
      <c r="O280" s="4">
        <f>221*4.1768</f>
        <v>923.0728</v>
      </c>
      <c r="P280" s="9">
        <f t="shared" si="70"/>
        <v>2999.9866</v>
      </c>
    </row>
    <row r="281" spans="1:16" ht="15">
      <c r="A281" s="29">
        <f t="shared" si="69"/>
        <v>19</v>
      </c>
      <c r="B281" s="36" t="s">
        <v>773</v>
      </c>
      <c r="C281" s="36" t="s">
        <v>287</v>
      </c>
      <c r="D281" s="39" t="s">
        <v>554</v>
      </c>
      <c r="E281" s="36">
        <v>1.5</v>
      </c>
      <c r="F281" s="36" t="s">
        <v>294</v>
      </c>
      <c r="G281" s="36">
        <v>1</v>
      </c>
      <c r="H281" s="31">
        <v>12.5</v>
      </c>
      <c r="I281" s="4">
        <f t="shared" si="71"/>
        <v>6720</v>
      </c>
      <c r="J281" s="4">
        <v>0</v>
      </c>
      <c r="K281" s="4">
        <v>0</v>
      </c>
      <c r="L281" s="6">
        <f t="shared" si="68"/>
        <v>0</v>
      </c>
      <c r="M281" s="8">
        <v>3250</v>
      </c>
      <c r="N281" s="2">
        <v>11</v>
      </c>
      <c r="O281" s="4">
        <f>221*6.4121</f>
        <v>1417.0741</v>
      </c>
      <c r="P281" s="9">
        <f t="shared" si="70"/>
        <v>4605.490825</v>
      </c>
    </row>
    <row r="282" spans="1:16" ht="15.75" thickBot="1">
      <c r="A282" s="37">
        <f t="shared" si="69"/>
        <v>20</v>
      </c>
      <c r="B282" s="39" t="s">
        <v>774</v>
      </c>
      <c r="C282" s="39" t="s">
        <v>285</v>
      </c>
      <c r="D282" s="39" t="s">
        <v>554</v>
      </c>
      <c r="E282" s="39">
        <v>1.5</v>
      </c>
      <c r="F282" s="39" t="s">
        <v>283</v>
      </c>
      <c r="G282" s="39">
        <v>1</v>
      </c>
      <c r="H282" s="40">
        <v>10.9</v>
      </c>
      <c r="I282" s="4">
        <f t="shared" si="71"/>
        <v>6720</v>
      </c>
      <c r="J282" s="4">
        <v>0</v>
      </c>
      <c r="K282" s="4">
        <v>0</v>
      </c>
      <c r="L282" s="95">
        <f>J282*K282/1000</f>
        <v>0</v>
      </c>
      <c r="M282" s="8">
        <v>3250</v>
      </c>
      <c r="N282" s="2">
        <v>10</v>
      </c>
      <c r="O282" s="4">
        <f>221*3.4835</f>
        <v>769.8534999999999</v>
      </c>
      <c r="P282" s="132">
        <f>+O282*M282/1000</f>
        <v>2502.023875</v>
      </c>
    </row>
    <row r="283" spans="1:16" ht="15.75" thickBot="1">
      <c r="A283" s="301" t="s">
        <v>306</v>
      </c>
      <c r="B283" s="302"/>
      <c r="C283" s="14" t="s">
        <v>3</v>
      </c>
      <c r="D283" s="14" t="s">
        <v>20</v>
      </c>
      <c r="E283" s="14" t="s">
        <v>20</v>
      </c>
      <c r="F283" s="14" t="s">
        <v>20</v>
      </c>
      <c r="G283" s="14">
        <f>SUM(G284:G285)</f>
        <v>2</v>
      </c>
      <c r="H283" s="14" t="s">
        <v>20</v>
      </c>
      <c r="I283" s="18">
        <f aca="true" t="shared" si="72" ref="I283:N283">SUM(I284:I285)</f>
        <v>4642</v>
      </c>
      <c r="J283" s="18">
        <f t="shared" si="72"/>
        <v>507</v>
      </c>
      <c r="K283" s="18">
        <f t="shared" si="72"/>
        <v>11000</v>
      </c>
      <c r="L283" s="18">
        <f t="shared" si="72"/>
        <v>5577</v>
      </c>
      <c r="M283" s="18">
        <f t="shared" si="72"/>
        <v>0</v>
      </c>
      <c r="N283" s="18">
        <f t="shared" si="72"/>
        <v>0</v>
      </c>
      <c r="O283" s="18">
        <f>+SUM(O284:O285)</f>
        <v>0</v>
      </c>
      <c r="P283" s="20">
        <f>+SUM(P284:P285)</f>
        <v>0</v>
      </c>
    </row>
    <row r="284" spans="1:16" ht="15">
      <c r="A284" s="46">
        <v>1</v>
      </c>
      <c r="B284" s="311" t="s">
        <v>775</v>
      </c>
      <c r="C284" s="47" t="s">
        <v>24</v>
      </c>
      <c r="D284" s="47" t="s">
        <v>556</v>
      </c>
      <c r="E284" s="47">
        <v>1.5</v>
      </c>
      <c r="F284" s="47">
        <v>2.5</v>
      </c>
      <c r="G284" s="47">
        <v>1</v>
      </c>
      <c r="H284" s="47">
        <v>12.5</v>
      </c>
      <c r="I284" s="5">
        <v>4642</v>
      </c>
      <c r="J284" s="5">
        <v>507</v>
      </c>
      <c r="K284" s="5">
        <v>11000</v>
      </c>
      <c r="L284" s="89">
        <f>J284*K284/1000</f>
        <v>5577</v>
      </c>
      <c r="M284" s="7">
        <v>0</v>
      </c>
      <c r="N284" s="7">
        <v>0</v>
      </c>
      <c r="O284" s="5">
        <v>0</v>
      </c>
      <c r="P284" s="99">
        <f>+O284*M284/1000</f>
        <v>0</v>
      </c>
    </row>
    <row r="285" spans="1:16" ht="15">
      <c r="A285" s="29">
        <f>+A284+1</f>
        <v>2</v>
      </c>
      <c r="B285" s="309"/>
      <c r="C285" s="31" t="s">
        <v>34</v>
      </c>
      <c r="D285" s="39" t="s">
        <v>554</v>
      </c>
      <c r="E285" s="31">
        <v>1.5</v>
      </c>
      <c r="F285" s="31">
        <v>1.5</v>
      </c>
      <c r="G285" s="31">
        <v>1</v>
      </c>
      <c r="H285" s="31">
        <v>10.5</v>
      </c>
      <c r="I285" s="4">
        <v>0</v>
      </c>
      <c r="J285" s="4">
        <v>0</v>
      </c>
      <c r="K285" s="4">
        <v>0</v>
      </c>
      <c r="L285" s="6">
        <f>J285*K285/1000</f>
        <v>0</v>
      </c>
      <c r="M285" s="8">
        <v>0</v>
      </c>
      <c r="N285" s="8">
        <v>0</v>
      </c>
      <c r="O285" s="4">
        <v>0</v>
      </c>
      <c r="P285" s="9">
        <f>+O285*M285/1000</f>
        <v>0</v>
      </c>
    </row>
  </sheetData>
  <mergeCells count="44">
    <mergeCell ref="B246:B248"/>
    <mergeCell ref="A262:B262"/>
    <mergeCell ref="B263:B265"/>
    <mergeCell ref="A283:B283"/>
    <mergeCell ref="B284:B285"/>
    <mergeCell ref="A245:B245"/>
    <mergeCell ref="B142:B144"/>
    <mergeCell ref="A160:B160"/>
    <mergeCell ref="B161:B163"/>
    <mergeCell ref="A164:A165"/>
    <mergeCell ref="B164:B165"/>
    <mergeCell ref="A177:B177"/>
    <mergeCell ref="B178:B179"/>
    <mergeCell ref="A192:B192"/>
    <mergeCell ref="A221:B221"/>
    <mergeCell ref="A222:A224"/>
    <mergeCell ref="B222:B224"/>
    <mergeCell ref="A237:A238"/>
    <mergeCell ref="B237:B238"/>
    <mergeCell ref="B193:B194"/>
    <mergeCell ref="B197:B201"/>
    <mergeCell ref="A2:P2"/>
    <mergeCell ref="D3:K3"/>
    <mergeCell ref="A6:P6"/>
    <mergeCell ref="A8:B8"/>
    <mergeCell ref="B9:B15"/>
    <mergeCell ref="A16:B16"/>
    <mergeCell ref="B17:B19"/>
    <mergeCell ref="A36:B36"/>
    <mergeCell ref="B37:B38"/>
    <mergeCell ref="A52:B52"/>
    <mergeCell ref="B53:B55"/>
    <mergeCell ref="A69:B69"/>
    <mergeCell ref="B70:B72"/>
    <mergeCell ref="A89:B89"/>
    <mergeCell ref="B90:B91"/>
    <mergeCell ref="A161:A163"/>
    <mergeCell ref="A167:A168"/>
    <mergeCell ref="B167:B168"/>
    <mergeCell ref="A103:B103"/>
    <mergeCell ref="B104:B106"/>
    <mergeCell ref="A121:B121"/>
    <mergeCell ref="B122:B124"/>
    <mergeCell ref="A141:B14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Ixtiyor Abdurazzaqov Shuxrat og'li</cp:lastModifiedBy>
  <cp:lastPrinted>2021-07-03T10:45:31Z</cp:lastPrinted>
  <dcterms:created xsi:type="dcterms:W3CDTF">2021-04-14T09:23:33Z</dcterms:created>
  <dcterms:modified xsi:type="dcterms:W3CDTF">2024-04-15T09:55:53Z</dcterms:modified>
  <cp:category/>
  <cp:version/>
  <cp:contentType/>
  <cp:contentStatus/>
</cp:coreProperties>
</file>